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 Hristov\Downloads\"/>
    </mc:Choice>
  </mc:AlternateContent>
  <xr:revisionPtr revIDLastSave="0" documentId="13_ncr:1_{8391C5D8-22D8-4BF3-B0CA-839B9D525C69}" xr6:coauthVersionLast="47" xr6:coauthVersionMax="47" xr10:uidLastSave="{00000000-0000-0000-0000-000000000000}"/>
  <bookViews>
    <workbookView xWindow="-120" yWindow="-120" windowWidth="29040" windowHeight="15840" activeTab="1" xr2:uid="{5A36D2E3-CE6F-4FC7-A043-79A4C0C9E0DC}"/>
  </bookViews>
  <sheets>
    <sheet name="Разходи" sheetId="1" r:id="rId1"/>
    <sheet name="Парични потоци" sheetId="2" r:id="rId2"/>
  </sheets>
  <definedNames>
    <definedName name="_xlnm.Print_Area" localSheetId="1">'Парични потоци'!$A$1:$J$35</definedName>
    <definedName name="_xlnm.Print_Area" localSheetId="0">Разходи!$A$1:$K$19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8" i="2" s="1"/>
  <c r="I17" i="2"/>
  <c r="I18" i="2" s="1"/>
  <c r="H17" i="2"/>
  <c r="H18" i="2" s="1"/>
  <c r="G17" i="2"/>
  <c r="G18" i="2" s="1"/>
  <c r="F17" i="2"/>
  <c r="E17" i="2"/>
  <c r="D17" i="2"/>
  <c r="C17" i="2"/>
  <c r="C18" i="2" s="1"/>
  <c r="D3" i="1"/>
  <c r="D15" i="1" s="1"/>
  <c r="C19" i="2"/>
  <c r="D19" i="2" s="1"/>
  <c r="E19" i="2" s="1"/>
  <c r="F19" i="2" s="1"/>
  <c r="G19" i="2" s="1"/>
  <c r="H19" i="2" s="1"/>
  <c r="I19" i="2" s="1"/>
  <c r="J19" i="2" s="1"/>
  <c r="A30" i="2"/>
  <c r="A31" i="2"/>
  <c r="A29" i="2"/>
  <c r="A28" i="2"/>
  <c r="A27" i="2"/>
  <c r="A26" i="2"/>
  <c r="A25" i="2"/>
  <c r="A24" i="2"/>
  <c r="A23" i="2"/>
  <c r="A22" i="2"/>
  <c r="A21" i="2"/>
  <c r="C19" i="1"/>
  <c r="D17" i="1"/>
  <c r="D16" i="1"/>
  <c r="H8" i="1"/>
  <c r="G16" i="2" l="1"/>
  <c r="C12" i="1"/>
  <c r="D4" i="1"/>
  <c r="C22" i="2" s="1"/>
  <c r="D22" i="2" s="1"/>
  <c r="E22" i="2" s="1"/>
  <c r="F22" i="2" s="1"/>
  <c r="G22" i="2" s="1"/>
  <c r="H16" i="2"/>
  <c r="I16" i="2"/>
  <c r="J16" i="2"/>
  <c r="D18" i="1"/>
  <c r="D19" i="1" s="1"/>
  <c r="C31" i="2" s="1"/>
  <c r="D31" i="2" s="1"/>
  <c r="E31" i="2" s="1"/>
  <c r="F31" i="2" s="1"/>
  <c r="G31" i="2" s="1"/>
  <c r="H31" i="2" s="1"/>
  <c r="I31" i="2" s="1"/>
  <c r="J31" i="2" s="1"/>
  <c r="I3" i="1"/>
  <c r="I7" i="1" s="1"/>
  <c r="K7" i="1" s="1"/>
  <c r="D8" i="1"/>
  <c r="C26" i="2" s="1"/>
  <c r="D26" i="2" s="1"/>
  <c r="E26" i="2" s="1"/>
  <c r="F26" i="2" s="1"/>
  <c r="G26" i="2" s="1"/>
  <c r="H26" i="2" s="1"/>
  <c r="I26" i="2" s="1"/>
  <c r="J26" i="2" s="1"/>
  <c r="D11" i="1"/>
  <c r="C29" i="2" s="1"/>
  <c r="D29" i="2" s="1"/>
  <c r="E29" i="2" s="1"/>
  <c r="F29" i="2" s="1"/>
  <c r="G29" i="2" s="1"/>
  <c r="H29" i="2" s="1"/>
  <c r="I29" i="2" s="1"/>
  <c r="J29" i="2" s="1"/>
  <c r="D6" i="1"/>
  <c r="C24" i="2" s="1"/>
  <c r="D24" i="2" s="1"/>
  <c r="E24" i="2" s="1"/>
  <c r="F24" i="2" s="1"/>
  <c r="G24" i="2" s="1"/>
  <c r="H24" i="2" s="1"/>
  <c r="I24" i="2" s="1"/>
  <c r="J24" i="2" s="1"/>
  <c r="D7" i="1"/>
  <c r="C25" i="2" s="1"/>
  <c r="D25" i="2" s="1"/>
  <c r="E25" i="2" s="1"/>
  <c r="F25" i="2" s="1"/>
  <c r="G25" i="2" s="1"/>
  <c r="H25" i="2" s="1"/>
  <c r="I25" i="2" s="1"/>
  <c r="J25" i="2" s="1"/>
  <c r="D5" i="1"/>
  <c r="C23" i="2" s="1"/>
  <c r="D23" i="2" s="1"/>
  <c r="E23" i="2" s="1"/>
  <c r="F23" i="2" s="1"/>
  <c r="G23" i="2" s="1"/>
  <c r="H23" i="2" s="1"/>
  <c r="I23" i="2" s="1"/>
  <c r="J23" i="2" s="1"/>
  <c r="D9" i="1"/>
  <c r="C27" i="2" s="1"/>
  <c r="D27" i="2" s="1"/>
  <c r="E27" i="2" s="1"/>
  <c r="F27" i="2" s="1"/>
  <c r="G27" i="2" s="1"/>
  <c r="H27" i="2" s="1"/>
  <c r="I27" i="2" s="1"/>
  <c r="J27" i="2" s="1"/>
  <c r="D10" i="1"/>
  <c r="C28" i="2" s="1"/>
  <c r="D28" i="2" s="1"/>
  <c r="E28" i="2" s="1"/>
  <c r="F28" i="2" s="1"/>
  <c r="G28" i="2" s="1"/>
  <c r="H28" i="2" s="1"/>
  <c r="I28" i="2" s="1"/>
  <c r="J28" i="2" s="1"/>
  <c r="C16" i="2"/>
  <c r="D18" i="2"/>
  <c r="D16" i="2" s="1"/>
  <c r="I4" i="1" l="1"/>
  <c r="K4" i="1" s="1"/>
  <c r="I6" i="1"/>
  <c r="K6" i="1" s="1"/>
  <c r="H22" i="2"/>
  <c r="F21" i="2"/>
  <c r="I5" i="1"/>
  <c r="K5" i="1" s="1"/>
  <c r="K3" i="1"/>
  <c r="D12" i="1"/>
  <c r="F18" i="2"/>
  <c r="F16" i="2" s="1"/>
  <c r="E18" i="2"/>
  <c r="E16" i="2" s="1"/>
  <c r="K8" i="1" l="1"/>
  <c r="C30" i="2" s="1"/>
  <c r="D30" i="2" s="1"/>
  <c r="I8" i="1"/>
  <c r="B21" i="2" s="1"/>
  <c r="B20" i="2" s="1"/>
  <c r="B32" i="2" s="1"/>
  <c r="B34" i="2" s="1"/>
  <c r="B35" i="2" s="1"/>
  <c r="B37" i="2"/>
  <c r="B38" i="2" s="1"/>
  <c r="I22" i="2"/>
  <c r="C20" i="2" l="1"/>
  <c r="C32" i="2" s="1"/>
  <c r="C33" i="2" s="1"/>
  <c r="C34" i="2" s="1"/>
  <c r="C35" i="2" s="1"/>
  <c r="J22" i="2"/>
  <c r="E30" i="2"/>
  <c r="D20" i="2"/>
  <c r="D32" i="2" s="1"/>
  <c r="C37" i="2" l="1"/>
  <c r="C38" i="2" s="1"/>
  <c r="D33" i="2"/>
  <c r="D34" i="2" s="1"/>
  <c r="D35" i="2" s="1"/>
  <c r="F30" i="2"/>
  <c r="E20" i="2"/>
  <c r="E32" i="2" s="1"/>
  <c r="D37" i="2" l="1"/>
  <c r="D38" i="2" s="1"/>
  <c r="F20" i="2"/>
  <c r="F32" i="2" s="1"/>
  <c r="F33" i="2" s="1"/>
  <c r="F34" i="2" s="1"/>
  <c r="F35" i="2" s="1"/>
  <c r="G30" i="2"/>
  <c r="E33" i="2"/>
  <c r="E34" i="2" s="1"/>
  <c r="E35" i="2" s="1"/>
  <c r="E37" i="2" l="1"/>
  <c r="F37" i="2" s="1"/>
  <c r="H30" i="2"/>
  <c r="G20" i="2"/>
  <c r="G32" i="2" s="1"/>
  <c r="G33" i="2" s="1"/>
  <c r="G34" i="2" s="1"/>
  <c r="G35" i="2" s="1"/>
  <c r="E38" i="2"/>
  <c r="I30" i="2" l="1"/>
  <c r="H20" i="2"/>
  <c r="H32" i="2" s="1"/>
  <c r="H33" i="2" s="1"/>
  <c r="H34" i="2" s="1"/>
  <c r="H35" i="2" s="1"/>
  <c r="F38" i="2"/>
  <c r="G37" i="2"/>
  <c r="J30" i="2" l="1"/>
  <c r="J20" i="2" s="1"/>
  <c r="J32" i="2" s="1"/>
  <c r="J33" i="2" s="1"/>
  <c r="J34" i="2" s="1"/>
  <c r="J35" i="2" s="1"/>
  <c r="I20" i="2"/>
  <c r="I32" i="2" s="1"/>
  <c r="I33" i="2" s="1"/>
  <c r="I34" i="2" s="1"/>
  <c r="I35" i="2" s="1"/>
  <c r="H37" i="2"/>
  <c r="G38" i="2"/>
  <c r="B12" i="2" l="1"/>
  <c r="B11" i="2"/>
  <c r="B10" i="2"/>
  <c r="I37" i="2"/>
  <c r="H38" i="2"/>
  <c r="J37" i="2" l="1"/>
  <c r="J38" i="2" s="1"/>
  <c r="I38" i="2"/>
  <c r="B13" i="2" l="1"/>
</calcChain>
</file>

<file path=xl/sharedStrings.xml><?xml version="1.0" encoding="utf-8"?>
<sst xmlns="http://schemas.openxmlformats.org/spreadsheetml/2006/main" count="67" uniqueCount="43">
  <si>
    <t xml:space="preserve">Семена </t>
  </si>
  <si>
    <t xml:space="preserve">Торове </t>
  </si>
  <si>
    <t>Препарати</t>
  </si>
  <si>
    <t>Материали</t>
  </si>
  <si>
    <t>Обработка на почвата</t>
  </si>
  <si>
    <t>Напояване</t>
  </si>
  <si>
    <t>Tруд</t>
  </si>
  <si>
    <t>Годишна такса</t>
  </si>
  <si>
    <t>Такса посещение 1 път годищно</t>
  </si>
  <si>
    <t>Разходи за сертификация</t>
  </si>
  <si>
    <t>Цена с ДДС</t>
  </si>
  <si>
    <t>ВСИЧКО</t>
  </si>
  <si>
    <t>Полиетилен</t>
  </si>
  <si>
    <t>Метални тръби за изграждане</t>
  </si>
  <si>
    <t>Изграждане на система за капково напояване</t>
  </si>
  <si>
    <t xml:space="preserve">Труд заварчик </t>
  </si>
  <si>
    <t>Мероп. подържане на  почвата</t>
  </si>
  <si>
    <t>Декари</t>
  </si>
  <si>
    <t>Такса на дка за оранжерии 40 лв/дка</t>
  </si>
  <si>
    <t xml:space="preserve">Изграждане на оранжерия </t>
  </si>
  <si>
    <t>Амор. %</t>
  </si>
  <si>
    <t>РАЗХОДИ</t>
  </si>
  <si>
    <t>ПРИХОДИ</t>
  </si>
  <si>
    <t>ПЕЧАЛБА</t>
  </si>
  <si>
    <t>Производство</t>
  </si>
  <si>
    <t>Среден добив на дка</t>
  </si>
  <si>
    <t>Цена</t>
  </si>
  <si>
    <t>ПРОМЕНЛИВИ</t>
  </si>
  <si>
    <t>ПОКАЗАТЕЛИ</t>
  </si>
  <si>
    <t xml:space="preserve">Данък </t>
  </si>
  <si>
    <t>Данък</t>
  </si>
  <si>
    <t>Печалба след облагане</t>
  </si>
  <si>
    <t>Нетен паричен поток</t>
  </si>
  <si>
    <t>Вътрешна норма на възвращаемост</t>
  </si>
  <si>
    <t>Амортизация лв.</t>
  </si>
  <si>
    <t>БИОЛОГИЧНО ПРОИЗВОДСТВО НА ОРАНЖЕРИЕН ПИПЕР</t>
  </si>
  <si>
    <t>Производствени разходи - Биологичо производство на оранжерийни пипер лева</t>
  </si>
  <si>
    <t>Можете да променяте полетата в жълто</t>
  </si>
  <si>
    <t>Срок на откупуване години</t>
  </si>
  <si>
    <t>Нетна сегашна стойност при 7% лева</t>
  </si>
  <si>
    <t>Сума на нетния паричен поток лева</t>
  </si>
  <si>
    <t>Цена лв/кг</t>
  </si>
  <si>
    <t>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</si>
</sst>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 tint="-4.9989318521683403E-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/>
    <xf numFmtId="1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2" fontId="4" fillId="0" borderId="0" xfId="0" applyNumberFormat="1" applyFont="1"/>
    <xf numFmtId="4" fontId="0" fillId="4" borderId="1" xfId="0" applyNumberFormat="1" applyFill="1" applyBorder="1"/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0" xfId="0" applyFont="1"/>
    <xf numFmtId="0" fontId="2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F69F-1AF4-409D-AC75-D914FE581B98}">
  <sheetPr>
    <pageSetUpPr fitToPage="1"/>
  </sheetPr>
  <dimension ref="A1:K30"/>
  <sheetViews>
    <sheetView workbookViewId="0">
      <selection activeCell="F24" sqref="F24"/>
    </sheetView>
  </sheetViews>
  <sheetFormatPr defaultColWidth="8.85546875" defaultRowHeight="15" x14ac:dyDescent="0.25"/>
  <cols>
    <col min="1" max="1" width="36.7109375" style="5" customWidth="1"/>
    <col min="2" max="2" width="4.7109375" style="5" customWidth="1"/>
    <col min="3" max="3" width="11.7109375" style="5" customWidth="1"/>
    <col min="4" max="4" width="11.85546875" style="5" bestFit="1" customWidth="1"/>
    <col min="5" max="5" width="4.28515625" style="5" customWidth="1"/>
    <col min="6" max="6" width="37.140625" style="5" customWidth="1"/>
    <col min="7" max="7" width="4.85546875" style="5" customWidth="1"/>
    <col min="8" max="10" width="10.42578125" style="5" customWidth="1"/>
    <col min="11" max="11" width="12.5703125" style="5" customWidth="1"/>
    <col min="12" max="16384" width="8.85546875" style="5"/>
  </cols>
  <sheetData>
    <row r="1" spans="1:11" x14ac:dyDescent="0.25">
      <c r="A1" t="s">
        <v>37</v>
      </c>
      <c r="B1"/>
    </row>
    <row r="2" spans="1:11" ht="24.6" customHeight="1" x14ac:dyDescent="0.25">
      <c r="A2" s="35" t="s">
        <v>36</v>
      </c>
      <c r="B2" s="32"/>
      <c r="C2" s="33" t="s">
        <v>17</v>
      </c>
      <c r="D2" s="34"/>
      <c r="F2" s="37" t="s">
        <v>19</v>
      </c>
      <c r="G2" s="35"/>
      <c r="H2" s="33" t="s">
        <v>17</v>
      </c>
      <c r="I2" s="34"/>
      <c r="J2" s="6" t="s">
        <v>20</v>
      </c>
      <c r="K2" s="13" t="s">
        <v>34</v>
      </c>
    </row>
    <row r="3" spans="1:11" ht="22.15" customHeight="1" x14ac:dyDescent="0.25">
      <c r="A3" s="36"/>
      <c r="B3" s="31"/>
      <c r="C3" s="13">
        <v>1</v>
      </c>
      <c r="D3" s="13">
        <f>'Парични потоци'!B4</f>
        <v>0.2</v>
      </c>
      <c r="F3" s="38"/>
      <c r="G3" s="41"/>
      <c r="H3" s="13">
        <v>1</v>
      </c>
      <c r="I3" s="13">
        <f>D3</f>
        <v>0.2</v>
      </c>
      <c r="J3" s="6"/>
      <c r="K3" s="6">
        <f>I3</f>
        <v>0.2</v>
      </c>
    </row>
    <row r="4" spans="1:11" ht="18.600000000000001" customHeight="1" x14ac:dyDescent="0.25">
      <c r="A4" s="6" t="s">
        <v>0</v>
      </c>
      <c r="B4" s="25" t="s">
        <v>42</v>
      </c>
      <c r="C4" s="30">
        <v>300</v>
      </c>
      <c r="D4" s="7">
        <f>C4*$D$3</f>
        <v>60</v>
      </c>
      <c r="F4" s="11" t="s">
        <v>12</v>
      </c>
      <c r="G4" s="11" t="s">
        <v>42</v>
      </c>
      <c r="H4" s="29">
        <v>2500</v>
      </c>
      <c r="I4" s="6">
        <f>H4*$I$3</f>
        <v>500</v>
      </c>
      <c r="J4" s="6">
        <v>0.25</v>
      </c>
      <c r="K4" s="6">
        <f>I4*J4</f>
        <v>125</v>
      </c>
    </row>
    <row r="5" spans="1:11" ht="18.600000000000001" customHeight="1" x14ac:dyDescent="0.25">
      <c r="A5" s="6" t="s">
        <v>1</v>
      </c>
      <c r="B5" s="25" t="s">
        <v>42</v>
      </c>
      <c r="C5" s="30">
        <v>508.8</v>
      </c>
      <c r="D5" s="7">
        <f t="shared" ref="D5:D11" si="0">C5*$D$3</f>
        <v>101.76</v>
      </c>
      <c r="F5" s="11" t="s">
        <v>13</v>
      </c>
      <c r="G5" s="11" t="s">
        <v>42</v>
      </c>
      <c r="H5" s="29">
        <v>3250</v>
      </c>
      <c r="I5" s="6">
        <f>H5*$I$3</f>
        <v>650</v>
      </c>
      <c r="J5" s="6">
        <v>0.05</v>
      </c>
      <c r="K5" s="6">
        <f t="shared" ref="K5:K7" si="1">I5*J5</f>
        <v>32.5</v>
      </c>
    </row>
    <row r="6" spans="1:11" ht="18.600000000000001" customHeight="1" x14ac:dyDescent="0.25">
      <c r="A6" s="6" t="s">
        <v>2</v>
      </c>
      <c r="B6" s="25" t="s">
        <v>42</v>
      </c>
      <c r="C6" s="30">
        <v>328.25</v>
      </c>
      <c r="D6" s="7">
        <f t="shared" si="0"/>
        <v>65.650000000000006</v>
      </c>
      <c r="F6" s="11" t="s">
        <v>14</v>
      </c>
      <c r="G6" s="11" t="s">
        <v>42</v>
      </c>
      <c r="H6" s="29">
        <v>675</v>
      </c>
      <c r="I6" s="6">
        <f>H6*$I$3</f>
        <v>135</v>
      </c>
      <c r="J6" s="6">
        <v>0.1</v>
      </c>
      <c r="K6" s="6">
        <f t="shared" si="1"/>
        <v>13.5</v>
      </c>
    </row>
    <row r="7" spans="1:11" ht="18.600000000000001" customHeight="1" x14ac:dyDescent="0.25">
      <c r="A7" s="6" t="s">
        <v>3</v>
      </c>
      <c r="B7" s="25" t="s">
        <v>42</v>
      </c>
      <c r="C7" s="30">
        <v>2453.6999999999998</v>
      </c>
      <c r="D7" s="7">
        <f t="shared" si="0"/>
        <v>490.74</v>
      </c>
      <c r="F7" s="11" t="s">
        <v>15</v>
      </c>
      <c r="G7" s="11" t="s">
        <v>42</v>
      </c>
      <c r="H7" s="29">
        <v>1000</v>
      </c>
      <c r="I7" s="6">
        <f>H7*$I$3</f>
        <v>200</v>
      </c>
      <c r="J7" s="6"/>
      <c r="K7" s="6">
        <f t="shared" si="1"/>
        <v>0</v>
      </c>
    </row>
    <row r="8" spans="1:11" ht="18.600000000000001" customHeight="1" x14ac:dyDescent="0.25">
      <c r="A8" s="6" t="s">
        <v>4</v>
      </c>
      <c r="B8" s="25" t="s">
        <v>42</v>
      </c>
      <c r="C8" s="30">
        <v>70</v>
      </c>
      <c r="D8" s="7">
        <f t="shared" si="0"/>
        <v>14</v>
      </c>
      <c r="F8" s="8" t="s">
        <v>11</v>
      </c>
      <c r="G8" s="11" t="s">
        <v>42</v>
      </c>
      <c r="H8" s="8">
        <f>SUM(H4:H7)</f>
        <v>7425</v>
      </c>
      <c r="I8" s="8">
        <f>SUM(I4:I7)</f>
        <v>1485</v>
      </c>
      <c r="J8" s="8"/>
      <c r="K8" s="8">
        <f>SUM(K4:K7)</f>
        <v>171</v>
      </c>
    </row>
    <row r="9" spans="1:11" ht="18.600000000000001" customHeight="1" x14ac:dyDescent="0.25">
      <c r="A9" s="6" t="s">
        <v>5</v>
      </c>
      <c r="B9" s="25" t="s">
        <v>42</v>
      </c>
      <c r="C9" s="30">
        <v>34</v>
      </c>
      <c r="D9" s="7">
        <f t="shared" si="0"/>
        <v>6.8000000000000007</v>
      </c>
    </row>
    <row r="10" spans="1:11" ht="18.600000000000001" customHeight="1" x14ac:dyDescent="0.25">
      <c r="A10" s="6" t="s">
        <v>6</v>
      </c>
      <c r="B10" s="25" t="s">
        <v>42</v>
      </c>
      <c r="C10" s="30">
        <v>640</v>
      </c>
      <c r="D10" s="7">
        <f t="shared" si="0"/>
        <v>128</v>
      </c>
    </row>
    <row r="11" spans="1:11" ht="18.600000000000001" customHeight="1" x14ac:dyDescent="0.25">
      <c r="A11" s="6" t="s">
        <v>16</v>
      </c>
      <c r="B11" s="25" t="s">
        <v>42</v>
      </c>
      <c r="C11" s="30">
        <v>300</v>
      </c>
      <c r="D11" s="7">
        <f t="shared" si="0"/>
        <v>60</v>
      </c>
    </row>
    <row r="12" spans="1:11" ht="18.600000000000001" customHeight="1" x14ac:dyDescent="0.25">
      <c r="A12" s="8" t="s">
        <v>11</v>
      </c>
      <c r="B12" s="25" t="s">
        <v>42</v>
      </c>
      <c r="C12" s="9">
        <f>SUM(C4:C11)</f>
        <v>4634.75</v>
      </c>
      <c r="D12" s="9">
        <f>SUM(D4:D11)</f>
        <v>926.94999999999993</v>
      </c>
      <c r="F12" s="23"/>
      <c r="G12" s="23"/>
      <c r="H12" s="24"/>
    </row>
    <row r="14" spans="1:11" x14ac:dyDescent="0.25">
      <c r="A14" s="37" t="s">
        <v>9</v>
      </c>
      <c r="B14" s="26"/>
      <c r="C14" s="35" t="s">
        <v>10</v>
      </c>
      <c r="D14" s="13" t="s">
        <v>17</v>
      </c>
    </row>
    <row r="15" spans="1:11" ht="16.899999999999999" customHeight="1" x14ac:dyDescent="0.25">
      <c r="A15" s="39"/>
      <c r="B15" s="27"/>
      <c r="C15" s="40"/>
      <c r="D15" s="13">
        <f>D3</f>
        <v>0.2</v>
      </c>
      <c r="E15" s="10"/>
    </row>
    <row r="16" spans="1:11" ht="21" customHeight="1" x14ac:dyDescent="0.25">
      <c r="A16" s="6" t="s">
        <v>7</v>
      </c>
      <c r="B16" s="25" t="s">
        <v>42</v>
      </c>
      <c r="C16" s="29">
        <v>288</v>
      </c>
      <c r="D16" s="6">
        <f>C16</f>
        <v>288</v>
      </c>
      <c r="E16" s="10"/>
    </row>
    <row r="17" spans="1:9" ht="21" customHeight="1" x14ac:dyDescent="0.25">
      <c r="A17" s="6" t="s">
        <v>8</v>
      </c>
      <c r="B17" s="25" t="s">
        <v>42</v>
      </c>
      <c r="C17" s="29">
        <v>120</v>
      </c>
      <c r="D17" s="6">
        <f>C17</f>
        <v>120</v>
      </c>
      <c r="E17" s="10"/>
    </row>
    <row r="18" spans="1:9" ht="21" customHeight="1" x14ac:dyDescent="0.25">
      <c r="A18" s="6" t="s">
        <v>18</v>
      </c>
      <c r="B18" s="25" t="s">
        <v>42</v>
      </c>
      <c r="C18" s="29">
        <v>40</v>
      </c>
      <c r="D18" s="6">
        <f>C18*D15</f>
        <v>8</v>
      </c>
      <c r="E18" s="10"/>
    </row>
    <row r="19" spans="1:9" ht="21" customHeight="1" x14ac:dyDescent="0.25">
      <c r="A19" s="8" t="s">
        <v>11</v>
      </c>
      <c r="B19" s="25" t="s">
        <v>42</v>
      </c>
      <c r="C19" s="8">
        <f>SUM(C16:C18)</f>
        <v>448</v>
      </c>
      <c r="D19" s="8">
        <f>SUM(D16:D18)</f>
        <v>416</v>
      </c>
      <c r="E19" s="10"/>
    </row>
    <row r="20" spans="1:9" x14ac:dyDescent="0.25">
      <c r="A20" s="10"/>
      <c r="B20" s="10"/>
      <c r="C20" s="10"/>
      <c r="D20" s="10"/>
      <c r="E20" s="10"/>
    </row>
    <row r="21" spans="1:9" x14ac:dyDescent="0.25">
      <c r="A21" s="10"/>
      <c r="B21" s="10"/>
      <c r="C21" s="10"/>
      <c r="D21" s="10"/>
      <c r="E21" s="10"/>
    </row>
    <row r="22" spans="1:9" x14ac:dyDescent="0.25">
      <c r="H22" s="10"/>
      <c r="I22" s="10"/>
    </row>
    <row r="23" spans="1:9" ht="18" customHeight="1" x14ac:dyDescent="0.25">
      <c r="H23" s="10"/>
      <c r="I23" s="10"/>
    </row>
    <row r="24" spans="1:9" ht="20.45" customHeight="1" x14ac:dyDescent="0.25">
      <c r="H24" s="12"/>
      <c r="I24" s="10"/>
    </row>
    <row r="25" spans="1:9" ht="20.45" customHeight="1" x14ac:dyDescent="0.25">
      <c r="H25" s="12"/>
      <c r="I25" s="10"/>
    </row>
    <row r="26" spans="1:9" ht="20.45" customHeight="1" x14ac:dyDescent="0.25">
      <c r="H26" s="12"/>
      <c r="I26" s="10"/>
    </row>
    <row r="27" spans="1:9" ht="20.45" customHeight="1" x14ac:dyDescent="0.25">
      <c r="H27" s="12"/>
      <c r="I27" s="10"/>
    </row>
    <row r="28" spans="1:9" ht="23.45" customHeight="1" x14ac:dyDescent="0.25">
      <c r="H28" s="12"/>
      <c r="I28" s="10"/>
    </row>
    <row r="29" spans="1:9" x14ac:dyDescent="0.25">
      <c r="H29" s="10"/>
      <c r="I29" s="10"/>
    </row>
    <row r="30" spans="1:9" x14ac:dyDescent="0.25">
      <c r="H30" s="10"/>
      <c r="I30" s="10"/>
    </row>
  </sheetData>
  <mergeCells count="7">
    <mergeCell ref="C2:D2"/>
    <mergeCell ref="A2:A3"/>
    <mergeCell ref="H2:I2"/>
    <mergeCell ref="F2:F3"/>
    <mergeCell ref="A14:A15"/>
    <mergeCell ref="C14:C15"/>
    <mergeCell ref="G2:G3"/>
  </mergeCells>
  <pageMargins left="0.7" right="0.7" top="0.75" bottom="0.75" header="0.3" footer="0.3"/>
  <pageSetup paperSize="9" scale="8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BCD5-05C9-4981-B7B3-1AC2F5DFF751}">
  <sheetPr>
    <pageSetUpPr fitToPage="1"/>
  </sheetPr>
  <dimension ref="A1:K42"/>
  <sheetViews>
    <sheetView tabSelected="1" workbookViewId="0">
      <selection activeCell="J40" sqref="J40"/>
    </sheetView>
  </sheetViews>
  <sheetFormatPr defaultRowHeight="15" x14ac:dyDescent="0.25"/>
  <cols>
    <col min="1" max="1" width="33.7109375" customWidth="1"/>
    <col min="2" max="2" width="10.85546875" bestFit="1" customWidth="1"/>
  </cols>
  <sheetData>
    <row r="1" spans="1:10" x14ac:dyDescent="0.25">
      <c r="A1" s="22" t="s">
        <v>35</v>
      </c>
    </row>
    <row r="2" spans="1:10" x14ac:dyDescent="0.25">
      <c r="A2" t="s">
        <v>37</v>
      </c>
    </row>
    <row r="3" spans="1:10" x14ac:dyDescent="0.25">
      <c r="A3" s="42" t="s">
        <v>27</v>
      </c>
      <c r="B3" s="42"/>
    </row>
    <row r="4" spans="1:10" x14ac:dyDescent="0.25">
      <c r="A4" s="2" t="s">
        <v>17</v>
      </c>
      <c r="B4" s="16">
        <v>0.2</v>
      </c>
    </row>
    <row r="5" spans="1:10" x14ac:dyDescent="0.25">
      <c r="A5" s="2" t="s">
        <v>25</v>
      </c>
      <c r="B5" s="16">
        <v>6000</v>
      </c>
    </row>
    <row r="6" spans="1:10" x14ac:dyDescent="0.25">
      <c r="A6" s="2" t="s">
        <v>41</v>
      </c>
      <c r="B6" s="16">
        <v>1.8</v>
      </c>
    </row>
    <row r="7" spans="1:10" x14ac:dyDescent="0.25">
      <c r="A7" s="2" t="s">
        <v>30</v>
      </c>
      <c r="B7" s="16">
        <v>0.15</v>
      </c>
    </row>
    <row r="8" spans="1:10" x14ac:dyDescent="0.25">
      <c r="A8" s="4"/>
      <c r="B8" s="4"/>
    </row>
    <row r="9" spans="1:10" x14ac:dyDescent="0.25">
      <c r="A9" s="42" t="s">
        <v>28</v>
      </c>
      <c r="B9" s="42"/>
    </row>
    <row r="10" spans="1:10" x14ac:dyDescent="0.25">
      <c r="A10" s="2" t="s">
        <v>40</v>
      </c>
      <c r="B10" s="15">
        <f>SUM(B35:J35)</f>
        <v>3851.1400000000003</v>
      </c>
    </row>
    <row r="11" spans="1:10" x14ac:dyDescent="0.25">
      <c r="A11" s="2" t="s">
        <v>39</v>
      </c>
      <c r="B11" s="15">
        <f>NPV(0.07,C35:J35)+B35</f>
        <v>2490.9553693908269</v>
      </c>
    </row>
    <row r="12" spans="1:10" x14ac:dyDescent="0.25">
      <c r="A12" s="2" t="s">
        <v>33</v>
      </c>
      <c r="B12" s="14">
        <f>IRR(B35:J35)</f>
        <v>0.42732609907631303</v>
      </c>
    </row>
    <row r="13" spans="1:10" x14ac:dyDescent="0.25">
      <c r="A13" s="2" t="s">
        <v>38</v>
      </c>
      <c r="B13" s="15">
        <f>MAX(B38:J38)</f>
        <v>2</v>
      </c>
    </row>
    <row r="15" spans="1:10" x14ac:dyDescent="0.25">
      <c r="A15" s="2"/>
      <c r="B15" s="18">
        <v>0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</row>
    <row r="16" spans="1:10" x14ac:dyDescent="0.25">
      <c r="A16" s="17" t="s">
        <v>22</v>
      </c>
      <c r="B16" s="21"/>
      <c r="C16" s="21">
        <f>C18*C19</f>
        <v>2160</v>
      </c>
      <c r="D16" s="21">
        <f t="shared" ref="D16:F16" si="0">D18*D19</f>
        <v>2160</v>
      </c>
      <c r="E16" s="21">
        <f t="shared" si="0"/>
        <v>2160</v>
      </c>
      <c r="F16" s="21">
        <f t="shared" si="0"/>
        <v>2160</v>
      </c>
      <c r="G16" s="21">
        <f t="shared" ref="G16:J16" si="1">G18*G19</f>
        <v>2160</v>
      </c>
      <c r="H16" s="21">
        <f t="shared" si="1"/>
        <v>2160</v>
      </c>
      <c r="I16" s="21">
        <f t="shared" si="1"/>
        <v>2160</v>
      </c>
      <c r="J16" s="21">
        <f t="shared" si="1"/>
        <v>2160</v>
      </c>
    </row>
    <row r="17" spans="1:10" x14ac:dyDescent="0.25">
      <c r="A17" s="2" t="s">
        <v>25</v>
      </c>
      <c r="B17" s="3"/>
      <c r="C17" s="3">
        <f>$B$5</f>
        <v>6000</v>
      </c>
      <c r="D17" s="3">
        <f t="shared" ref="D17:J17" si="2">$B$5</f>
        <v>6000</v>
      </c>
      <c r="E17" s="3">
        <f t="shared" si="2"/>
        <v>6000</v>
      </c>
      <c r="F17" s="3">
        <f t="shared" si="2"/>
        <v>6000</v>
      </c>
      <c r="G17" s="3">
        <f t="shared" si="2"/>
        <v>6000</v>
      </c>
      <c r="H17" s="3">
        <f t="shared" si="2"/>
        <v>6000</v>
      </c>
      <c r="I17" s="3">
        <f t="shared" si="2"/>
        <v>6000</v>
      </c>
      <c r="J17" s="3">
        <f t="shared" si="2"/>
        <v>6000</v>
      </c>
    </row>
    <row r="18" spans="1:10" x14ac:dyDescent="0.25">
      <c r="A18" s="2" t="s">
        <v>24</v>
      </c>
      <c r="B18" s="3"/>
      <c r="C18" s="3">
        <f>C17*$B$4</f>
        <v>1200</v>
      </c>
      <c r="D18" s="3">
        <f t="shared" ref="D18:F18" si="3">D17*$B$4</f>
        <v>1200</v>
      </c>
      <c r="E18" s="3">
        <f t="shared" si="3"/>
        <v>1200</v>
      </c>
      <c r="F18" s="3">
        <f t="shared" si="3"/>
        <v>1200</v>
      </c>
      <c r="G18" s="3">
        <f t="shared" ref="G18:J18" si="4">G17*$B$4</f>
        <v>1200</v>
      </c>
      <c r="H18" s="3">
        <f t="shared" si="4"/>
        <v>1200</v>
      </c>
      <c r="I18" s="3">
        <f t="shared" si="4"/>
        <v>1200</v>
      </c>
      <c r="J18" s="3">
        <f t="shared" si="4"/>
        <v>1200</v>
      </c>
    </row>
    <row r="19" spans="1:10" x14ac:dyDescent="0.25">
      <c r="A19" s="2" t="s">
        <v>26</v>
      </c>
      <c r="B19" s="3"/>
      <c r="C19" s="3">
        <f>B6</f>
        <v>1.8</v>
      </c>
      <c r="D19" s="3">
        <f>C19</f>
        <v>1.8</v>
      </c>
      <c r="E19" s="3">
        <f t="shared" ref="E19:F19" si="5">D19</f>
        <v>1.8</v>
      </c>
      <c r="F19" s="3">
        <f t="shared" si="5"/>
        <v>1.8</v>
      </c>
      <c r="G19" s="3">
        <f t="shared" ref="G19" si="6">F19</f>
        <v>1.8</v>
      </c>
      <c r="H19" s="3">
        <f t="shared" ref="H19" si="7">G19</f>
        <v>1.8</v>
      </c>
      <c r="I19" s="3">
        <f t="shared" ref="I19" si="8">H19</f>
        <v>1.8</v>
      </c>
      <c r="J19" s="3">
        <f t="shared" ref="J19" si="9">I19</f>
        <v>1.8</v>
      </c>
    </row>
    <row r="20" spans="1:10" x14ac:dyDescent="0.25">
      <c r="A20" s="17" t="s">
        <v>21</v>
      </c>
      <c r="B20" s="21">
        <f>SUM(B21:B31)</f>
        <v>1485</v>
      </c>
      <c r="C20" s="21">
        <f t="shared" ref="C20:F20" si="10">SUM(C21:C31)</f>
        <v>1513.9499999999998</v>
      </c>
      <c r="D20" s="21">
        <f t="shared" si="10"/>
        <v>1513.9499999999998</v>
      </c>
      <c r="E20" s="21">
        <f t="shared" si="10"/>
        <v>1513.9499999999998</v>
      </c>
      <c r="F20" s="21">
        <f t="shared" si="10"/>
        <v>2013.95</v>
      </c>
      <c r="G20" s="21">
        <f t="shared" ref="G20:J20" si="11">SUM(G21:G31)</f>
        <v>1513.9499999999998</v>
      </c>
      <c r="H20" s="21">
        <f t="shared" si="11"/>
        <v>1513.9499999999998</v>
      </c>
      <c r="I20" s="21">
        <f t="shared" si="11"/>
        <v>1513.9499999999998</v>
      </c>
      <c r="J20" s="21">
        <f t="shared" si="11"/>
        <v>1513.9499999999998</v>
      </c>
    </row>
    <row r="21" spans="1:10" x14ac:dyDescent="0.25">
      <c r="A21" s="2" t="str">
        <f>Разходи!F2</f>
        <v xml:space="preserve">Изграждане на оранжерия </v>
      </c>
      <c r="B21" s="3">
        <f>Разходи!I8</f>
        <v>1485</v>
      </c>
      <c r="C21" s="3"/>
      <c r="D21" s="3"/>
      <c r="E21" s="3"/>
      <c r="F21" s="3">
        <f>Разходи!I4</f>
        <v>500</v>
      </c>
      <c r="G21" s="3"/>
      <c r="H21" s="3"/>
      <c r="I21" s="3"/>
      <c r="J21" s="3"/>
    </row>
    <row r="22" spans="1:10" x14ac:dyDescent="0.25">
      <c r="A22" s="2" t="str">
        <f>Разходи!A4</f>
        <v xml:space="preserve">Семена </v>
      </c>
      <c r="B22" s="3"/>
      <c r="C22" s="3">
        <f>Разходи!D4</f>
        <v>60</v>
      </c>
      <c r="D22" s="3">
        <f>C22</f>
        <v>60</v>
      </c>
      <c r="E22" s="3">
        <f t="shared" ref="E22:F22" si="12">D22</f>
        <v>60</v>
      </c>
      <c r="F22" s="3">
        <f t="shared" si="12"/>
        <v>60</v>
      </c>
      <c r="G22" s="3">
        <f t="shared" ref="G22:G31" si="13">F22</f>
        <v>60</v>
      </c>
      <c r="H22" s="3">
        <f t="shared" ref="H22:H31" si="14">G22</f>
        <v>60</v>
      </c>
      <c r="I22" s="3">
        <f t="shared" ref="I22:I31" si="15">H22</f>
        <v>60</v>
      </c>
      <c r="J22" s="3">
        <f t="shared" ref="J22:J31" si="16">I22</f>
        <v>60</v>
      </c>
    </row>
    <row r="23" spans="1:10" x14ac:dyDescent="0.25">
      <c r="A23" s="2" t="str">
        <f>Разходи!A5</f>
        <v xml:space="preserve">Торове </v>
      </c>
      <c r="B23" s="3"/>
      <c r="C23" s="3">
        <f>Разходи!D5</f>
        <v>101.76</v>
      </c>
      <c r="D23" s="3">
        <f t="shared" ref="D23:F23" si="17">C23</f>
        <v>101.76</v>
      </c>
      <c r="E23" s="3">
        <f t="shared" si="17"/>
        <v>101.76</v>
      </c>
      <c r="F23" s="3">
        <f t="shared" si="17"/>
        <v>101.76</v>
      </c>
      <c r="G23" s="3">
        <f t="shared" si="13"/>
        <v>101.76</v>
      </c>
      <c r="H23" s="3">
        <f t="shared" si="14"/>
        <v>101.76</v>
      </c>
      <c r="I23" s="3">
        <f t="shared" si="15"/>
        <v>101.76</v>
      </c>
      <c r="J23" s="3">
        <f t="shared" si="16"/>
        <v>101.76</v>
      </c>
    </row>
    <row r="24" spans="1:10" x14ac:dyDescent="0.25">
      <c r="A24" s="2" t="str">
        <f>Разходи!A6</f>
        <v>Препарати</v>
      </c>
      <c r="B24" s="3"/>
      <c r="C24" s="3">
        <f>Разходи!D6</f>
        <v>65.650000000000006</v>
      </c>
      <c r="D24" s="3">
        <f t="shared" ref="D24:F24" si="18">C24</f>
        <v>65.650000000000006</v>
      </c>
      <c r="E24" s="3">
        <f t="shared" si="18"/>
        <v>65.650000000000006</v>
      </c>
      <c r="F24" s="3">
        <f t="shared" si="18"/>
        <v>65.650000000000006</v>
      </c>
      <c r="G24" s="3">
        <f t="shared" si="13"/>
        <v>65.650000000000006</v>
      </c>
      <c r="H24" s="3">
        <f t="shared" si="14"/>
        <v>65.650000000000006</v>
      </c>
      <c r="I24" s="3">
        <f t="shared" si="15"/>
        <v>65.650000000000006</v>
      </c>
      <c r="J24" s="3">
        <f t="shared" si="16"/>
        <v>65.650000000000006</v>
      </c>
    </row>
    <row r="25" spans="1:10" x14ac:dyDescent="0.25">
      <c r="A25" s="2" t="str">
        <f>Разходи!A7</f>
        <v>Материали</v>
      </c>
      <c r="B25" s="3"/>
      <c r="C25" s="3">
        <f>Разходи!D7</f>
        <v>490.74</v>
      </c>
      <c r="D25" s="3">
        <f t="shared" ref="D25:F25" si="19">C25</f>
        <v>490.74</v>
      </c>
      <c r="E25" s="3">
        <f t="shared" si="19"/>
        <v>490.74</v>
      </c>
      <c r="F25" s="3">
        <f t="shared" si="19"/>
        <v>490.74</v>
      </c>
      <c r="G25" s="3">
        <f t="shared" si="13"/>
        <v>490.74</v>
      </c>
      <c r="H25" s="3">
        <f t="shared" si="14"/>
        <v>490.74</v>
      </c>
      <c r="I25" s="3">
        <f t="shared" si="15"/>
        <v>490.74</v>
      </c>
      <c r="J25" s="3">
        <f t="shared" si="16"/>
        <v>490.74</v>
      </c>
    </row>
    <row r="26" spans="1:10" x14ac:dyDescent="0.25">
      <c r="A26" s="2" t="str">
        <f>Разходи!A8</f>
        <v>Обработка на почвата</v>
      </c>
      <c r="B26" s="3"/>
      <c r="C26" s="3">
        <f>Разходи!D8</f>
        <v>14</v>
      </c>
      <c r="D26" s="3">
        <f t="shared" ref="D26:F26" si="20">C26</f>
        <v>14</v>
      </c>
      <c r="E26" s="3">
        <f t="shared" si="20"/>
        <v>14</v>
      </c>
      <c r="F26" s="3">
        <f t="shared" si="20"/>
        <v>14</v>
      </c>
      <c r="G26" s="3">
        <f t="shared" si="13"/>
        <v>14</v>
      </c>
      <c r="H26" s="3">
        <f t="shared" si="14"/>
        <v>14</v>
      </c>
      <c r="I26" s="3">
        <f t="shared" si="15"/>
        <v>14</v>
      </c>
      <c r="J26" s="3">
        <f t="shared" si="16"/>
        <v>14</v>
      </c>
    </row>
    <row r="27" spans="1:10" x14ac:dyDescent="0.25">
      <c r="A27" s="2" t="str">
        <f>Разходи!A9</f>
        <v>Напояване</v>
      </c>
      <c r="B27" s="3"/>
      <c r="C27" s="3">
        <f>Разходи!D9</f>
        <v>6.8000000000000007</v>
      </c>
      <c r="D27" s="3">
        <f t="shared" ref="D27:F27" si="21">C27</f>
        <v>6.8000000000000007</v>
      </c>
      <c r="E27" s="3">
        <f t="shared" si="21"/>
        <v>6.8000000000000007</v>
      </c>
      <c r="F27" s="3">
        <f t="shared" si="21"/>
        <v>6.8000000000000007</v>
      </c>
      <c r="G27" s="3">
        <f t="shared" si="13"/>
        <v>6.8000000000000007</v>
      </c>
      <c r="H27" s="3">
        <f t="shared" si="14"/>
        <v>6.8000000000000007</v>
      </c>
      <c r="I27" s="3">
        <f t="shared" si="15"/>
        <v>6.8000000000000007</v>
      </c>
      <c r="J27" s="3">
        <f t="shared" si="16"/>
        <v>6.8000000000000007</v>
      </c>
    </row>
    <row r="28" spans="1:10" x14ac:dyDescent="0.25">
      <c r="A28" s="2" t="str">
        <f>Разходи!A10</f>
        <v>Tруд</v>
      </c>
      <c r="B28" s="3"/>
      <c r="C28" s="3">
        <f>Разходи!D10</f>
        <v>128</v>
      </c>
      <c r="D28" s="3">
        <f t="shared" ref="D28:F28" si="22">C28</f>
        <v>128</v>
      </c>
      <c r="E28" s="3">
        <f t="shared" si="22"/>
        <v>128</v>
      </c>
      <c r="F28" s="3">
        <f t="shared" si="22"/>
        <v>128</v>
      </c>
      <c r="G28" s="3">
        <f t="shared" si="13"/>
        <v>128</v>
      </c>
      <c r="H28" s="3">
        <f t="shared" si="14"/>
        <v>128</v>
      </c>
      <c r="I28" s="3">
        <f t="shared" si="15"/>
        <v>128</v>
      </c>
      <c r="J28" s="3">
        <f t="shared" si="16"/>
        <v>128</v>
      </c>
    </row>
    <row r="29" spans="1:10" x14ac:dyDescent="0.25">
      <c r="A29" s="2" t="str">
        <f>Разходи!A11</f>
        <v>Мероп. подържане на  почвата</v>
      </c>
      <c r="B29" s="3"/>
      <c r="C29" s="3">
        <f>Разходи!D11</f>
        <v>60</v>
      </c>
      <c r="D29" s="3">
        <f t="shared" ref="D29:F29" si="23">C29</f>
        <v>60</v>
      </c>
      <c r="E29" s="3">
        <f t="shared" si="23"/>
        <v>60</v>
      </c>
      <c r="F29" s="3">
        <f t="shared" si="23"/>
        <v>60</v>
      </c>
      <c r="G29" s="3">
        <f t="shared" si="13"/>
        <v>60</v>
      </c>
      <c r="H29" s="3">
        <f t="shared" si="14"/>
        <v>60</v>
      </c>
      <c r="I29" s="3">
        <f t="shared" si="15"/>
        <v>60</v>
      </c>
      <c r="J29" s="3">
        <f t="shared" si="16"/>
        <v>60</v>
      </c>
    </row>
    <row r="30" spans="1:10" x14ac:dyDescent="0.25">
      <c r="A30" s="2" t="str">
        <f>Разходи!K2</f>
        <v>Амортизация лв.</v>
      </c>
      <c r="B30" s="3"/>
      <c r="C30" s="3">
        <f>Разходи!K8</f>
        <v>171</v>
      </c>
      <c r="D30" s="3">
        <f t="shared" ref="D30:F30" si="24">C30</f>
        <v>171</v>
      </c>
      <c r="E30" s="3">
        <f t="shared" si="24"/>
        <v>171</v>
      </c>
      <c r="F30" s="3">
        <f t="shared" si="24"/>
        <v>171</v>
      </c>
      <c r="G30" s="3">
        <f t="shared" si="13"/>
        <v>171</v>
      </c>
      <c r="H30" s="3">
        <f t="shared" si="14"/>
        <v>171</v>
      </c>
      <c r="I30" s="3">
        <f t="shared" si="15"/>
        <v>171</v>
      </c>
      <c r="J30" s="3">
        <f t="shared" si="16"/>
        <v>171</v>
      </c>
    </row>
    <row r="31" spans="1:10" x14ac:dyDescent="0.25">
      <c r="A31" s="2" t="str">
        <f>Разходи!A14</f>
        <v>Разходи за сертификация</v>
      </c>
      <c r="B31" s="3"/>
      <c r="C31" s="3">
        <f>Разходи!D19</f>
        <v>416</v>
      </c>
      <c r="D31" s="3">
        <f t="shared" ref="D31:F31" si="25">C31</f>
        <v>416</v>
      </c>
      <c r="E31" s="3">
        <f t="shared" si="25"/>
        <v>416</v>
      </c>
      <c r="F31" s="3">
        <f t="shared" si="25"/>
        <v>416</v>
      </c>
      <c r="G31" s="3">
        <f t="shared" si="13"/>
        <v>416</v>
      </c>
      <c r="H31" s="3">
        <f t="shared" si="14"/>
        <v>416</v>
      </c>
      <c r="I31" s="3">
        <f t="shared" si="15"/>
        <v>416</v>
      </c>
      <c r="J31" s="3">
        <f t="shared" si="16"/>
        <v>416</v>
      </c>
    </row>
    <row r="32" spans="1:10" x14ac:dyDescent="0.25">
      <c r="A32" s="17" t="s">
        <v>23</v>
      </c>
      <c r="B32" s="21">
        <f>B16-B20</f>
        <v>-1485</v>
      </c>
      <c r="C32" s="21">
        <f t="shared" ref="C32:F32" si="26">C16-C20</f>
        <v>646.05000000000018</v>
      </c>
      <c r="D32" s="21">
        <f t="shared" si="26"/>
        <v>646.05000000000018</v>
      </c>
      <c r="E32" s="21">
        <f t="shared" si="26"/>
        <v>646.05000000000018</v>
      </c>
      <c r="F32" s="21">
        <f t="shared" si="26"/>
        <v>146.04999999999995</v>
      </c>
      <c r="G32" s="21">
        <f t="shared" ref="G32:J32" si="27">G16-G20</f>
        <v>646.05000000000018</v>
      </c>
      <c r="H32" s="21">
        <f t="shared" si="27"/>
        <v>646.05000000000018</v>
      </c>
      <c r="I32" s="21">
        <f t="shared" si="27"/>
        <v>646.05000000000018</v>
      </c>
      <c r="J32" s="21">
        <f t="shared" si="27"/>
        <v>646.05000000000018</v>
      </c>
    </row>
    <row r="33" spans="1:11" x14ac:dyDescent="0.25">
      <c r="A33" s="2" t="s">
        <v>29</v>
      </c>
      <c r="B33" s="3"/>
      <c r="C33" s="3">
        <f>C32*$B$7</f>
        <v>96.907500000000027</v>
      </c>
      <c r="D33" s="3">
        <f t="shared" ref="D33:F33" si="28">D32*$B$7</f>
        <v>96.907500000000027</v>
      </c>
      <c r="E33" s="3">
        <f t="shared" si="28"/>
        <v>96.907500000000027</v>
      </c>
      <c r="F33" s="3">
        <f t="shared" si="28"/>
        <v>21.907499999999992</v>
      </c>
      <c r="G33" s="3">
        <f t="shared" ref="G33:J33" si="29">G32*$B$7</f>
        <v>96.907500000000027</v>
      </c>
      <c r="H33" s="3">
        <f t="shared" si="29"/>
        <v>96.907500000000027</v>
      </c>
      <c r="I33" s="3">
        <f t="shared" si="29"/>
        <v>96.907500000000027</v>
      </c>
      <c r="J33" s="3">
        <f t="shared" si="29"/>
        <v>96.907500000000027</v>
      </c>
    </row>
    <row r="34" spans="1:11" x14ac:dyDescent="0.25">
      <c r="A34" s="17" t="s">
        <v>31</v>
      </c>
      <c r="B34" s="21">
        <f>B32-B33</f>
        <v>-1485</v>
      </c>
      <c r="C34" s="21">
        <f>C32-C33</f>
        <v>549.14250000000015</v>
      </c>
      <c r="D34" s="21">
        <f t="shared" ref="D34:F34" si="30">D32-D33</f>
        <v>549.14250000000015</v>
      </c>
      <c r="E34" s="21">
        <f t="shared" si="30"/>
        <v>549.14250000000015</v>
      </c>
      <c r="F34" s="21">
        <f t="shared" si="30"/>
        <v>124.14249999999996</v>
      </c>
      <c r="G34" s="21">
        <f t="shared" ref="G34:J34" si="31">G32-G33</f>
        <v>549.14250000000015</v>
      </c>
      <c r="H34" s="21">
        <f t="shared" si="31"/>
        <v>549.14250000000015</v>
      </c>
      <c r="I34" s="21">
        <f t="shared" si="31"/>
        <v>549.14250000000015</v>
      </c>
      <c r="J34" s="21">
        <f t="shared" si="31"/>
        <v>549.14250000000015</v>
      </c>
    </row>
    <row r="35" spans="1:11" x14ac:dyDescent="0.25">
      <c r="A35" t="s">
        <v>32</v>
      </c>
      <c r="B35" s="1">
        <f>B34+B30</f>
        <v>-1485</v>
      </c>
      <c r="C35" s="1">
        <f>C34+C30</f>
        <v>720.14250000000015</v>
      </c>
      <c r="D35" s="1">
        <f t="shared" ref="D35:F35" si="32">D34+D30</f>
        <v>720.14250000000015</v>
      </c>
      <c r="E35" s="1">
        <f t="shared" si="32"/>
        <v>720.14250000000015</v>
      </c>
      <c r="F35" s="1">
        <f t="shared" si="32"/>
        <v>295.14249999999993</v>
      </c>
      <c r="G35" s="1">
        <f t="shared" ref="G35:J35" si="33">G34+G30</f>
        <v>720.14250000000015</v>
      </c>
      <c r="H35" s="1">
        <f t="shared" si="33"/>
        <v>720.14250000000015</v>
      </c>
      <c r="I35" s="1">
        <f t="shared" si="33"/>
        <v>720.14250000000015</v>
      </c>
      <c r="J35" s="1">
        <f t="shared" si="33"/>
        <v>720.14250000000015</v>
      </c>
    </row>
    <row r="36" spans="1:1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25">
      <c r="A37" s="19"/>
      <c r="B37" s="20">
        <f>B35</f>
        <v>-1485</v>
      </c>
      <c r="C37" s="20">
        <f>B37+C35</f>
        <v>-764.85749999999985</v>
      </c>
      <c r="D37" s="20">
        <f t="shared" ref="D37:F37" si="34">C37+D35</f>
        <v>-44.714999999999691</v>
      </c>
      <c r="E37" s="20">
        <f t="shared" si="34"/>
        <v>675.42750000000046</v>
      </c>
      <c r="F37" s="20">
        <f t="shared" si="34"/>
        <v>970.57000000000039</v>
      </c>
      <c r="G37" s="20">
        <f t="shared" ref="G37" si="35">F37+G35</f>
        <v>1690.7125000000005</v>
      </c>
      <c r="H37" s="20">
        <f t="shared" ref="H37" si="36">G37+H35</f>
        <v>2410.8550000000005</v>
      </c>
      <c r="I37" s="20">
        <f t="shared" ref="I37" si="37">H37+I35</f>
        <v>3130.9975000000004</v>
      </c>
      <c r="J37" s="20">
        <f t="shared" ref="J37" si="38">I37+J35</f>
        <v>3851.1400000000003</v>
      </c>
      <c r="K37" s="28"/>
    </row>
    <row r="38" spans="1:11" x14ac:dyDescent="0.25">
      <c r="A38" s="19"/>
      <c r="B38" s="19">
        <f>IF(B37&lt;0,B15,0)</f>
        <v>0</v>
      </c>
      <c r="C38" s="19">
        <f t="shared" ref="C38:F38" si="39">IF(C37&lt;0,C15,0)</f>
        <v>1</v>
      </c>
      <c r="D38" s="19">
        <f t="shared" si="39"/>
        <v>2</v>
      </c>
      <c r="E38" s="19">
        <f t="shared" si="39"/>
        <v>0</v>
      </c>
      <c r="F38" s="19">
        <f t="shared" si="39"/>
        <v>0</v>
      </c>
      <c r="G38" s="19">
        <f t="shared" ref="G38:J38" si="40">IF(G37&lt;0,G15,0)</f>
        <v>0</v>
      </c>
      <c r="H38" s="19">
        <f t="shared" si="40"/>
        <v>0</v>
      </c>
      <c r="I38" s="19">
        <f t="shared" si="40"/>
        <v>0</v>
      </c>
      <c r="J38" s="19">
        <f t="shared" si="40"/>
        <v>0</v>
      </c>
      <c r="K38" s="28"/>
    </row>
    <row r="39" spans="1:1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28"/>
    </row>
    <row r="40" spans="1:1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28"/>
    </row>
    <row r="41" spans="1:1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</sheetData>
  <mergeCells count="2">
    <mergeCell ref="A3:B3"/>
    <mergeCell ref="A9:B9"/>
  </mergeCells>
  <pageMargins left="0.7" right="0.7" top="0.75" bottom="0.75" header="0.3" footer="0.3"/>
  <pageSetup paperSize="9"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Разходи</vt:lpstr>
      <vt:lpstr>Парични потоци</vt:lpstr>
      <vt:lpstr>'Парични потоци'!Print_Area</vt:lpstr>
      <vt:lpstr>Разходи!Print_Area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Stefan Hristov</cp:lastModifiedBy>
  <dcterms:created xsi:type="dcterms:W3CDTF">2022-02-16T15:25:25Z</dcterms:created>
  <dcterms:modified xsi:type="dcterms:W3CDTF">2022-02-23T08:59:49Z</dcterms:modified>
</cp:coreProperties>
</file>