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lockStructure="1"/>
  <bookViews>
    <workbookView xWindow="0" yWindow="60" windowWidth="16380" windowHeight="8130" tabRatio="435"/>
  </bookViews>
  <sheets>
    <sheet name="Oranjetien Fasul" sheetId="1" r:id="rId1"/>
  </sheets>
  <calcPr calcId="145621"/>
</workbook>
</file>

<file path=xl/calcChain.xml><?xml version="1.0" encoding="utf-8"?>
<calcChain xmlns="http://schemas.openxmlformats.org/spreadsheetml/2006/main">
  <c r="I22" i="1" l="1"/>
  <c r="I23" i="1"/>
  <c r="I24" i="1"/>
  <c r="I25" i="1"/>
  <c r="F48" i="1"/>
  <c r="K9" i="1"/>
  <c r="G9" i="1"/>
  <c r="F9" i="1"/>
  <c r="M29" i="1" l="1"/>
  <c r="N29" i="1" s="1"/>
  <c r="P29" i="1" s="1"/>
  <c r="M30" i="1"/>
  <c r="N30" i="1" s="1"/>
  <c r="P30" i="1" s="1"/>
  <c r="M31" i="1"/>
  <c r="N31" i="1" s="1"/>
  <c r="P31" i="1" s="1"/>
  <c r="M32" i="1"/>
  <c r="N32" i="1" s="1"/>
  <c r="P32" i="1" s="1"/>
  <c r="M33" i="1"/>
  <c r="N33" i="1" s="1"/>
  <c r="P33" i="1" s="1"/>
  <c r="M35" i="1" l="1"/>
  <c r="N35" i="1" s="1"/>
  <c r="P35" i="1" s="1"/>
  <c r="M36" i="1"/>
  <c r="N36" i="1" s="1"/>
  <c r="P36" i="1" s="1"/>
  <c r="M46" i="1" l="1"/>
  <c r="N46" i="1" s="1"/>
  <c r="P46" i="1" s="1"/>
  <c r="M47" i="1"/>
  <c r="N47" i="1" s="1"/>
  <c r="P47" i="1" s="1"/>
  <c r="M45" i="1"/>
  <c r="N45" i="1" s="1"/>
  <c r="M40" i="1"/>
  <c r="M41" i="1"/>
  <c r="M42" i="1"/>
  <c r="M43" i="1"/>
  <c r="P45" i="1" l="1"/>
  <c r="P44" i="1" s="1"/>
  <c r="N44" i="1"/>
  <c r="M37" i="1"/>
  <c r="N37" i="1" s="1"/>
  <c r="P37" i="1" s="1"/>
  <c r="M38" i="1"/>
  <c r="N38" i="1" s="1"/>
  <c r="P38" i="1" s="1"/>
  <c r="N49" i="1" l="1"/>
  <c r="P49" i="1" s="1"/>
  <c r="K39" i="1"/>
  <c r="G39" i="1"/>
  <c r="G26" i="1"/>
  <c r="K21" i="1"/>
  <c r="G21" i="1"/>
  <c r="G17" i="1"/>
  <c r="F39" i="1"/>
  <c r="F26" i="1"/>
  <c r="F21" i="1"/>
  <c r="F14" i="1"/>
  <c r="F17" i="1"/>
  <c r="H17" i="1"/>
  <c r="I16" i="1"/>
  <c r="K14" i="1"/>
  <c r="H14" i="1"/>
  <c r="G14" i="1"/>
  <c r="N42" i="1"/>
  <c r="P42" i="1" s="1"/>
  <c r="M10" i="1"/>
  <c r="I11" i="1"/>
  <c r="I12" i="1"/>
  <c r="I13" i="1"/>
  <c r="I18" i="1"/>
  <c r="I19" i="1"/>
  <c r="I20" i="1"/>
  <c r="I40" i="1"/>
  <c r="N41" i="1"/>
  <c r="P41" i="1" s="1"/>
  <c r="N43" i="1"/>
  <c r="P43" i="1" s="1"/>
  <c r="I10" i="1"/>
  <c r="M19" i="1"/>
  <c r="M20" i="1"/>
  <c r="M25" i="1"/>
  <c r="M24" i="1"/>
  <c r="M23" i="1"/>
  <c r="M22" i="1"/>
  <c r="M15" i="1"/>
  <c r="M11" i="1"/>
  <c r="M12" i="1"/>
  <c r="M13" i="1"/>
  <c r="M16" i="1"/>
  <c r="M27" i="1"/>
  <c r="M26" i="1" l="1"/>
  <c r="I9" i="1"/>
  <c r="M9" i="1"/>
  <c r="N12" i="1"/>
  <c r="P12" i="1" s="1"/>
  <c r="N22" i="1"/>
  <c r="P22" i="1" s="1"/>
  <c r="I14" i="1"/>
  <c r="N24" i="1"/>
  <c r="P24" i="1" s="1"/>
  <c r="I17" i="1"/>
  <c r="N16" i="1"/>
  <c r="P16" i="1" s="1"/>
  <c r="N15" i="1"/>
  <c r="P15" i="1" s="1"/>
  <c r="N19" i="1"/>
  <c r="P19" i="1" s="1"/>
  <c r="N13" i="1"/>
  <c r="P13" i="1" s="1"/>
  <c r="N11" i="1"/>
  <c r="P11" i="1" s="1"/>
  <c r="N40" i="1"/>
  <c r="P40" i="1" s="1"/>
  <c r="P39" i="1" s="1"/>
  <c r="N23" i="1"/>
  <c r="P23" i="1" s="1"/>
  <c r="I21" i="1"/>
  <c r="N27" i="1"/>
  <c r="P27" i="1" s="1"/>
  <c r="P26" i="1" s="1"/>
  <c r="K17" i="1"/>
  <c r="N25" i="1"/>
  <c r="P25" i="1" s="1"/>
  <c r="N20" i="1"/>
  <c r="P20" i="1" s="1"/>
  <c r="M14" i="1"/>
  <c r="I39" i="1"/>
  <c r="I26" i="1"/>
  <c r="M21" i="1"/>
  <c r="N10" i="1"/>
  <c r="M18" i="1"/>
  <c r="M39" i="1"/>
  <c r="P14" i="1" l="1"/>
  <c r="N21" i="1"/>
  <c r="P21" i="1"/>
  <c r="N26" i="1"/>
  <c r="N9" i="1"/>
  <c r="N14" i="1"/>
  <c r="I48" i="1"/>
  <c r="P10" i="1"/>
  <c r="P9" i="1" s="1"/>
  <c r="N39" i="1"/>
  <c r="M17" i="1"/>
  <c r="N17" i="1" s="1"/>
  <c r="N18" i="1"/>
  <c r="P18" i="1" s="1"/>
  <c r="P17" i="1" s="1"/>
  <c r="N48" i="1" l="1"/>
  <c r="P48" i="1" s="1"/>
  <c r="M48" i="1"/>
  <c r="N50" i="1" l="1"/>
  <c r="N51" i="1" l="1"/>
  <c r="P50" i="1"/>
  <c r="P51" i="1" s="1"/>
</calcChain>
</file>

<file path=xl/sharedStrings.xml><?xml version="1.0" encoding="utf-8"?>
<sst xmlns="http://schemas.openxmlformats.org/spreadsheetml/2006/main" count="159" uniqueCount="100">
  <si>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</si>
  <si>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</si>
  <si>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</si>
  <si>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</si>
  <si>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</si>
  <si>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</si>
  <si>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</si>
  <si>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</si>
  <si>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</si>
  <si>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</si>
  <si>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</si>
  <si>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</si>
  <si>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</si>
  <si>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</si>
  <si>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бр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</si>
  <si>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</si>
  <si>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</si>
  <si>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</si>
  <si>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</si>
  <si>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</si>
  <si>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</si>
  <si>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</si>
  <si>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</si>
  <si>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</si>
  <si>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</si>
  <si>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</si>
  <si>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</si>
  <si>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</si>
  <si>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</si>
  <si>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</si>
  <si>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</si>
  <si>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</si>
  <si>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</si>
  <si>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</si>
  <si>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</si>
  <si>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</si>
  <si>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</si>
  <si>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</si>
  <si>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</si>
  <si>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</si>
  <si>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</si>
  <si>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Февруари - Април</t>
  </si>
  <si>
    <t>Февруари - Март</t>
  </si>
  <si>
    <t>Амониева селитра</t>
  </si>
  <si>
    <t>Фрезоване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</si>
  <si>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</si>
  <si>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</si>
  <si>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Семена</t>
  </si>
  <si>
    <t>Март</t>
  </si>
  <si>
    <t>Фунгуран</t>
  </si>
  <si>
    <t>кв| ч</t>
  </si>
  <si>
    <t>ПОЛИВАНЕ КАПКОВО</t>
  </si>
  <si>
    <t>Април - Септември</t>
  </si>
  <si>
    <t xml:space="preserve">Grougreen NPK 16-69-16 + 3.5 Mg </t>
  </si>
  <si>
    <t>Април</t>
  </si>
  <si>
    <t xml:space="preserve">Grougreen NPK 27-27-27 + 3.5 Mg </t>
  </si>
  <si>
    <t>CaNO3</t>
  </si>
  <si>
    <t>РАЗХОДИ ПО ОРАНЖЕРИЙНАТА КОНСТРУКЦИЯ</t>
  </si>
  <si>
    <t>Амортизация на основната консртукция 5%</t>
  </si>
  <si>
    <t>VII</t>
  </si>
  <si>
    <t>Ел. енергия</t>
  </si>
  <si>
    <t xml:space="preserve"> Април</t>
  </si>
  <si>
    <t>Гъбни болести</t>
  </si>
  <si>
    <t>Куоре кристал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</si>
  <si>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</si>
  <si>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</si>
  <si>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>Май</t>
  </si>
  <si>
    <t>Бактерийни болести</t>
  </si>
  <si>
    <t>Полиетилен 25%</t>
  </si>
  <si>
    <t xml:space="preserve">Беритба </t>
  </si>
  <si>
    <t>Тиксо</t>
  </si>
  <si>
    <t>кг</t>
  </si>
  <si>
    <t xml:space="preserve">Май </t>
  </si>
  <si>
    <t>гр/дка</t>
  </si>
  <si>
    <t>Тепеки</t>
  </si>
  <si>
    <t xml:space="preserve">Тел 10%  </t>
  </si>
  <si>
    <t>Ръчно окопаване</t>
  </si>
  <si>
    <t>Ръчно плевене</t>
  </si>
  <si>
    <t>Април - Юни</t>
  </si>
  <si>
    <t>Април - Май</t>
  </si>
  <si>
    <t>Система за капково напояване</t>
  </si>
  <si>
    <t>Транспорт и логистика</t>
  </si>
  <si>
    <t>Май - Септември</t>
  </si>
  <si>
    <t>Януари - Декември</t>
  </si>
  <si>
    <t>Мотокултиватор</t>
  </si>
  <si>
    <t>ОТГЛЕЖДАНЕ НА ОРАНЖЕРИЕН ФАСУЛ</t>
  </si>
  <si>
    <t>СЕИТБА</t>
  </si>
  <si>
    <t>Засяване</t>
  </si>
  <si>
    <t>Наета сеялка с личен труд</t>
  </si>
  <si>
    <t>Нимазал ТС</t>
  </si>
  <si>
    <t xml:space="preserve"> Юни</t>
  </si>
  <si>
    <t>Тейзър 250 СК (Антракноза и Ръжда)</t>
  </si>
  <si>
    <t>Ретенго 20 ЕК (Ръжда,Склеротиния, Сиво гниене)</t>
  </si>
  <si>
    <t>Найлонови торби</t>
  </si>
  <si>
    <t>Март - Септември</t>
  </si>
  <si>
    <t>Валмек</t>
  </si>
  <si>
    <t>Април - Юли</t>
  </si>
  <si>
    <t>ТЕХНОЛОГИЧНА КАРТА</t>
  </si>
  <si>
    <r>
      <t xml:space="preserve">Борба с плевелите </t>
    </r>
    <r>
      <rPr>
        <sz val="8"/>
        <rFont val="Times New Roman"/>
        <family val="1"/>
        <charset val="204"/>
      </rPr>
      <t>'Фузилад Форте</t>
    </r>
  </si>
  <si>
    <r>
      <t xml:space="preserve">Борба с неприятели </t>
    </r>
    <r>
      <rPr>
        <sz val="8"/>
        <rFont val="Times New Roman"/>
        <family val="1"/>
        <charset val="204"/>
      </rPr>
      <t xml:space="preserve">Акари,Калифорнийски иТютюнев трипс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</si>
</sst>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right" wrapText="1"/>
    </xf>
    <xf numFmtId="0" fontId="1" fillId="3" borderId="29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5" fillId="3" borderId="2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right" vertical="top" wrapText="1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 vertical="top" wrapText="1"/>
      <protection locked="0"/>
    </xf>
    <xf numFmtId="0" fontId="3" fillId="0" borderId="2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3" fillId="3" borderId="30" xfId="0" applyNumberFormat="1" applyFont="1" applyFill="1" applyBorder="1"/>
    <xf numFmtId="0" fontId="1" fillId="3" borderId="29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2" borderId="35" xfId="0" applyFont="1" applyFill="1" applyBorder="1" applyAlignment="1" applyProtection="1">
      <alignment horizontal="right" vertical="top" wrapText="1"/>
      <protection locked="0"/>
    </xf>
    <xf numFmtId="0" fontId="1" fillId="2" borderId="36" xfId="0" applyFont="1" applyFill="1" applyBorder="1" applyAlignment="1" applyProtection="1">
      <alignment horizontal="right" vertical="top" wrapText="1"/>
      <protection locked="0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36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1" xfId="0" applyNumberFormat="1" applyFont="1" applyBorder="1" applyAlignment="1" applyProtection="1">
      <alignment horizontal="right" vertical="center" wrapText="1"/>
      <protection hidden="1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0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0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0" xfId="0" applyFont="1" applyFill="1" applyBorder="1" applyAlignment="1" applyProtection="1">
      <alignment horizontal="right" vertical="top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0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0" xfId="0" applyFont="1" applyFill="1" applyBorder="1" applyAlignment="1" applyProtection="1">
      <alignment vertical="top" wrapText="1"/>
      <protection locked="0"/>
    </xf>
    <xf numFmtId="2" fontId="10" fillId="3" borderId="42" xfId="0" applyNumberFormat="1" applyFont="1" applyFill="1" applyBorder="1" applyAlignment="1" applyProtection="1">
      <alignment vertical="center" wrapText="1"/>
      <protection locked="0"/>
    </xf>
    <xf numFmtId="2" fontId="10" fillId="3" borderId="43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0" xfId="0" applyFont="1" applyFill="1" applyBorder="1" applyAlignment="1" applyProtection="1">
      <alignment vertical="center" wrapText="1"/>
      <protection hidden="1"/>
    </xf>
    <xf numFmtId="0" fontId="10" fillId="3" borderId="40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0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4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right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44" xfId="0" applyFont="1" applyFill="1" applyBorder="1" applyAlignment="1" applyProtection="1">
      <alignment horizontal="right" vertical="center" wrapText="1"/>
      <protection locked="0"/>
    </xf>
    <xf numFmtId="2" fontId="5" fillId="3" borderId="49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0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1" xfId="0" applyFont="1" applyFill="1" applyBorder="1" applyAlignment="1">
      <alignment horizontal="left" vertical="center"/>
    </xf>
    <xf numFmtId="2" fontId="3" fillId="3" borderId="71" xfId="0" applyNumberFormat="1" applyFont="1" applyFill="1" applyBorder="1"/>
    <xf numFmtId="0" fontId="2" fillId="0" borderId="72" xfId="0" applyFont="1" applyBorder="1" applyAlignment="1">
      <alignment vertical="top"/>
    </xf>
    <xf numFmtId="2" fontId="1" fillId="0" borderId="73" xfId="0" applyNumberFormat="1" applyFont="1" applyBorder="1" applyAlignment="1" applyProtection="1">
      <alignment vertical="center" wrapText="1"/>
      <protection hidden="1"/>
    </xf>
    <xf numFmtId="0" fontId="8" fillId="3" borderId="74" xfId="0" applyFont="1" applyFill="1" applyBorder="1" applyAlignment="1">
      <alignment vertical="top"/>
    </xf>
    <xf numFmtId="2" fontId="10" fillId="3" borderId="71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3" xfId="0" applyNumberFormat="1" applyFont="1" applyBorder="1" applyAlignment="1" applyProtection="1">
      <alignment horizontal="right" vertical="center" wrapText="1"/>
      <protection hidden="1"/>
    </xf>
    <xf numFmtId="2" fontId="10" fillId="3" borderId="71" xfId="0" applyNumberFormat="1" applyFont="1" applyFill="1" applyBorder="1" applyAlignment="1" applyProtection="1">
      <alignment vertical="center" wrapText="1"/>
      <protection hidden="1"/>
    </xf>
    <xf numFmtId="0" fontId="4" fillId="0" borderId="72" xfId="0" applyFont="1" applyBorder="1" applyAlignment="1">
      <alignment vertical="top"/>
    </xf>
    <xf numFmtId="2" fontId="1" fillId="0" borderId="75" xfId="0" applyNumberFormat="1" applyFont="1" applyBorder="1" applyAlignment="1" applyProtection="1">
      <alignment vertical="center" wrapText="1"/>
      <protection hidden="1"/>
    </xf>
    <xf numFmtId="0" fontId="5" fillId="3" borderId="76" xfId="0" applyFont="1" applyFill="1" applyBorder="1" applyAlignment="1">
      <alignment horizontal="right" vertical="center"/>
    </xf>
    <xf numFmtId="2" fontId="5" fillId="3" borderId="77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2" xfId="0" applyFont="1" applyFill="1" applyBorder="1" applyAlignment="1">
      <alignment vertical="top"/>
    </xf>
    <xf numFmtId="2" fontId="5" fillId="3" borderId="73" xfId="0" applyNumberFormat="1" applyFont="1" applyFill="1" applyBorder="1" applyAlignment="1" applyProtection="1">
      <alignment vertical="center" wrapText="1"/>
      <protection hidden="1"/>
    </xf>
    <xf numFmtId="0" fontId="5" fillId="3" borderId="78" xfId="0" applyFont="1" applyFill="1" applyBorder="1" applyAlignment="1">
      <alignment vertical="top"/>
    </xf>
    <xf numFmtId="0" fontId="9" fillId="3" borderId="79" xfId="0" applyFont="1" applyFill="1" applyBorder="1"/>
    <xf numFmtId="0" fontId="9" fillId="3" borderId="80" xfId="0" applyFont="1" applyFill="1" applyBorder="1" applyAlignment="1">
      <alignment vertical="center"/>
    </xf>
    <xf numFmtId="0" fontId="5" fillId="3" borderId="80" xfId="0" applyFont="1" applyFill="1" applyBorder="1" applyAlignment="1">
      <alignment vertical="center"/>
    </xf>
    <xf numFmtId="0" fontId="5" fillId="3" borderId="81" xfId="0" applyFont="1" applyFill="1" applyBorder="1"/>
    <xf numFmtId="0" fontId="5" fillId="3" borderId="82" xfId="0" applyFont="1" applyFill="1" applyBorder="1" applyAlignment="1">
      <alignment horizontal="right"/>
    </xf>
    <xf numFmtId="0" fontId="5" fillId="3" borderId="80" xfId="0" applyFont="1" applyFill="1" applyBorder="1"/>
    <xf numFmtId="0" fontId="5" fillId="3" borderId="82" xfId="0" applyFont="1" applyFill="1" applyBorder="1"/>
    <xf numFmtId="0" fontId="5" fillId="3" borderId="83" xfId="0" applyFont="1" applyFill="1" applyBorder="1" applyAlignment="1">
      <alignment vertical="center"/>
    </xf>
    <xf numFmtId="2" fontId="5" fillId="3" borderId="82" xfId="0" applyNumberFormat="1" applyFont="1" applyFill="1" applyBorder="1" applyAlignment="1">
      <alignment vertical="center"/>
    </xf>
    <xf numFmtId="0" fontId="5" fillId="3" borderId="84" xfId="0" applyFont="1" applyFill="1" applyBorder="1" applyAlignment="1">
      <alignment vertical="center"/>
    </xf>
    <xf numFmtId="2" fontId="5" fillId="3" borderId="85" xfId="0" applyNumberFormat="1" applyFont="1" applyFill="1" applyBorder="1" applyAlignment="1">
      <alignment vertical="center"/>
    </xf>
    <xf numFmtId="2" fontId="10" fillId="3" borderId="41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5" xfId="0" applyNumberFormat="1" applyFont="1" applyFill="1" applyBorder="1" applyAlignment="1" applyProtection="1">
      <alignment horizontal="center"/>
      <protection locked="0"/>
    </xf>
    <xf numFmtId="0" fontId="4" fillId="0" borderId="66" xfId="0" applyFont="1" applyBorder="1" applyAlignment="1"/>
    <xf numFmtId="0" fontId="1" fillId="0" borderId="86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87" xfId="0" applyNumberFormat="1" applyFont="1" applyFill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horizontal="right" vertical="center" wrapText="1"/>
      <protection hidden="1"/>
    </xf>
    <xf numFmtId="2" fontId="1" fillId="2" borderId="8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8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1" xfId="0" applyNumberFormat="1" applyFont="1" applyBorder="1" applyAlignment="1" applyProtection="1">
      <alignment horizontal="right" vertical="center" wrapText="1"/>
      <protection hidden="1"/>
    </xf>
    <xf numFmtId="2" fontId="1" fillId="0" borderId="92" xfId="0" applyNumberFormat="1" applyFont="1" applyBorder="1" applyAlignment="1" applyProtection="1">
      <alignment horizontal="right" vertical="center" wrapText="1"/>
      <protection hidden="1"/>
    </xf>
    <xf numFmtId="2" fontId="1" fillId="0" borderId="93" xfId="0" applyNumberFormat="1" applyFont="1" applyBorder="1" applyAlignment="1" applyProtection="1">
      <alignment horizontal="right" vertical="center" wrapText="1"/>
      <protection hidden="1"/>
    </xf>
    <xf numFmtId="2" fontId="1" fillId="0" borderId="94" xfId="0" applyNumberFormat="1" applyFont="1" applyBorder="1" applyAlignment="1" applyProtection="1">
      <alignment horizontal="right" vertical="center" wrapText="1"/>
      <protection hidden="1"/>
    </xf>
    <xf numFmtId="2" fontId="1" fillId="0" borderId="95" xfId="0" applyNumberFormat="1" applyFont="1" applyBorder="1" applyAlignment="1" applyProtection="1">
      <alignment horizontal="right" vertical="center" wrapText="1"/>
      <protection hidden="1"/>
    </xf>
    <xf numFmtId="2" fontId="1" fillId="0" borderId="96" xfId="0" applyNumberFormat="1" applyFont="1" applyBorder="1" applyAlignment="1" applyProtection="1">
      <alignment horizontal="right" vertical="center" wrapText="1"/>
      <protection hidden="1"/>
    </xf>
    <xf numFmtId="2" fontId="5" fillId="3" borderId="6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97" xfId="0" applyNumberFormat="1" applyFont="1" applyFill="1" applyBorder="1" applyAlignment="1" applyProtection="1">
      <alignment vertical="center" wrapText="1"/>
      <protection hidden="1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6" xfId="0" applyNumberFormat="1" applyFont="1" applyFill="1" applyBorder="1" applyAlignment="1" applyProtection="1">
      <alignment horizontal="right" vertical="top" wrapText="1"/>
      <protection locked="0"/>
    </xf>
    <xf numFmtId="2" fontId="1" fillId="2" borderId="31" xfId="0" applyNumberFormat="1" applyFont="1" applyFill="1" applyBorder="1" applyAlignment="1" applyProtection="1">
      <alignment horizontal="right" vertical="top" wrapText="1"/>
      <protection locked="0"/>
    </xf>
    <xf numFmtId="2" fontId="10" fillId="3" borderId="41" xfId="0" applyNumberFormat="1" applyFont="1" applyFill="1" applyBorder="1" applyAlignment="1" applyProtection="1">
      <alignment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wrapText="1"/>
      <protection locked="0"/>
    </xf>
    <xf numFmtId="2" fontId="1" fillId="2" borderId="31" xfId="0" applyNumberFormat="1" applyFont="1" applyFill="1" applyBorder="1" applyAlignment="1" applyProtection="1">
      <alignment horizontal="right"/>
      <protection locked="0"/>
    </xf>
    <xf numFmtId="2" fontId="10" fillId="3" borderId="4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1" xfId="0" applyNumberFormat="1" applyFont="1" applyFill="1" applyBorder="1" applyAlignment="1" applyProtection="1">
      <alignment horizontal="right" vertical="top" wrapText="1"/>
      <protection locked="0"/>
    </xf>
    <xf numFmtId="2" fontId="10" fillId="3" borderId="41" xfId="0" applyNumberFormat="1" applyFont="1" applyFill="1" applyBorder="1" applyAlignment="1" applyProtection="1">
      <alignment vertical="top" wrapText="1"/>
      <protection locked="0"/>
    </xf>
    <xf numFmtId="0" fontId="1" fillId="0" borderId="98" xfId="0" applyFont="1" applyBorder="1" applyAlignment="1">
      <alignment horizontal="left" vertical="top" wrapText="1"/>
    </xf>
    <xf numFmtId="0" fontId="1" fillId="0" borderId="99" xfId="0" applyFont="1" applyBorder="1" applyAlignment="1">
      <alignment horizontal="left" vertical="top" wrapText="1"/>
    </xf>
    <xf numFmtId="0" fontId="1" fillId="0" borderId="99" xfId="0" applyFont="1" applyBorder="1" applyAlignment="1">
      <alignment horizontal="left" wrapText="1"/>
    </xf>
    <xf numFmtId="0" fontId="1" fillId="0" borderId="100" xfId="0" applyFont="1" applyBorder="1" applyAlignment="1">
      <alignment horizontal="left" wrapText="1"/>
    </xf>
    <xf numFmtId="0" fontId="8" fillId="3" borderId="101" xfId="0" applyFont="1" applyFill="1" applyBorder="1" applyAlignment="1">
      <alignment vertical="top"/>
    </xf>
    <xf numFmtId="0" fontId="8" fillId="3" borderId="102" xfId="0" applyFont="1" applyFill="1" applyBorder="1" applyAlignment="1">
      <alignment vertical="top"/>
    </xf>
    <xf numFmtId="0" fontId="2" fillId="0" borderId="103" xfId="0" applyFont="1" applyBorder="1" applyAlignment="1">
      <alignment vertical="top"/>
    </xf>
    <xf numFmtId="0" fontId="2" fillId="0" borderId="104" xfId="0" applyFont="1" applyBorder="1" applyAlignment="1">
      <alignment vertical="top"/>
    </xf>
    <xf numFmtId="0" fontId="2" fillId="0" borderId="10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 wrapText="1"/>
    </xf>
    <xf numFmtId="0" fontId="3" fillId="0" borderId="55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/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3"/>
  <sheetViews>
    <sheetView tabSelected="1" zoomScaleSheetLayoutView="150" workbookViewId="0">
      <pane ySplit="8" topLeftCell="A9" activePane="bottomLeft" state="frozen"/>
      <selection pane="bottomLeft" activeCell="G11" sqref="G11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209" t="s">
        <v>97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9" ht="15.75" x14ac:dyDescent="0.2">
      <c r="A3" s="226" t="s">
        <v>85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9" ht="15.75" customHeight="1" x14ac:dyDescent="0.2">
      <c r="A4" s="227" t="s">
        <v>25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5" spans="1:19" ht="13.5" thickBot="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19" ht="15" customHeight="1" x14ac:dyDescent="0.2">
      <c r="A6" s="232" t="s">
        <v>1</v>
      </c>
      <c r="B6" s="235" t="s">
        <v>27</v>
      </c>
      <c r="C6" s="210" t="s">
        <v>31</v>
      </c>
      <c r="D6" s="219" t="s">
        <v>2</v>
      </c>
      <c r="E6" s="217" t="s">
        <v>40</v>
      </c>
      <c r="F6" s="217"/>
      <c r="G6" s="217"/>
      <c r="H6" s="217"/>
      <c r="I6" s="217"/>
      <c r="J6" s="217"/>
      <c r="K6" s="217"/>
      <c r="L6" s="217"/>
      <c r="M6" s="217"/>
      <c r="N6" s="218"/>
      <c r="O6" s="172">
        <v>10</v>
      </c>
      <c r="P6" s="173" t="s">
        <v>0</v>
      </c>
    </row>
    <row r="7" spans="1:19" ht="27.75" customHeight="1" x14ac:dyDescent="0.2">
      <c r="A7" s="233"/>
      <c r="B7" s="236"/>
      <c r="C7" s="211"/>
      <c r="D7" s="220"/>
      <c r="E7" s="214" t="s">
        <v>35</v>
      </c>
      <c r="F7" s="216"/>
      <c r="G7" s="214" t="s">
        <v>36</v>
      </c>
      <c r="H7" s="215"/>
      <c r="I7" s="216"/>
      <c r="J7" s="229" t="s">
        <v>37</v>
      </c>
      <c r="K7" s="230"/>
      <c r="L7" s="230"/>
      <c r="M7" s="230"/>
      <c r="N7" s="231"/>
      <c r="O7" s="222" t="s">
        <v>7</v>
      </c>
      <c r="P7" s="223"/>
    </row>
    <row r="8" spans="1:19" ht="25.5" customHeight="1" thickBot="1" x14ac:dyDescent="0.25">
      <c r="A8" s="234"/>
      <c r="B8" s="237"/>
      <c r="C8" s="212"/>
      <c r="D8" s="221"/>
      <c r="E8" s="62" t="s">
        <v>28</v>
      </c>
      <c r="F8" s="63" t="s">
        <v>38</v>
      </c>
      <c r="G8" s="79" t="s">
        <v>39</v>
      </c>
      <c r="H8" s="10" t="s">
        <v>4</v>
      </c>
      <c r="I8" s="63" t="s">
        <v>5</v>
      </c>
      <c r="J8" s="90" t="s">
        <v>28</v>
      </c>
      <c r="K8" s="91" t="s">
        <v>3</v>
      </c>
      <c r="L8" s="92" t="s">
        <v>4</v>
      </c>
      <c r="M8" s="92" t="s">
        <v>5</v>
      </c>
      <c r="N8" s="93" t="s">
        <v>6</v>
      </c>
      <c r="O8" s="224"/>
      <c r="P8" s="225"/>
      <c r="S8" s="4"/>
    </row>
    <row r="9" spans="1:19" ht="12" thickBot="1" x14ac:dyDescent="0.25">
      <c r="A9" s="204" t="s">
        <v>8</v>
      </c>
      <c r="B9" s="15" t="s">
        <v>9</v>
      </c>
      <c r="C9" s="27"/>
      <c r="D9" s="61"/>
      <c r="E9" s="64"/>
      <c r="F9" s="19">
        <f>SUM(F10:F13)</f>
        <v>45</v>
      </c>
      <c r="G9" s="64">
        <f>SUM(G10:G13)</f>
        <v>4</v>
      </c>
      <c r="H9" s="18"/>
      <c r="I9" s="94">
        <f>SUM(I10:I13)</f>
        <v>100</v>
      </c>
      <c r="J9" s="17"/>
      <c r="K9" s="60">
        <f>SUM(K10:K13)</f>
        <v>0</v>
      </c>
      <c r="L9" s="18"/>
      <c r="M9" s="28">
        <f>SUM(M10:M13)</f>
        <v>0</v>
      </c>
      <c r="N9" s="94">
        <f>SUM(N10:N13)</f>
        <v>145</v>
      </c>
      <c r="O9" s="61"/>
      <c r="P9" s="146">
        <f>SUM(P10:P13)</f>
        <v>1450</v>
      </c>
    </row>
    <row r="10" spans="1:19" ht="13.5" thickTop="1" x14ac:dyDescent="0.2">
      <c r="A10" s="206"/>
      <c r="B10" s="200" t="s">
        <v>44</v>
      </c>
      <c r="C10" s="52" t="s">
        <v>84</v>
      </c>
      <c r="D10" s="98" t="s">
        <v>42</v>
      </c>
      <c r="E10" s="65" t="s">
        <v>18</v>
      </c>
      <c r="F10" s="66">
        <v>25</v>
      </c>
      <c r="G10" s="80"/>
      <c r="H10" s="11"/>
      <c r="I10" s="194">
        <f>H10*G10</f>
        <v>0</v>
      </c>
      <c r="J10" s="74"/>
      <c r="K10" s="12"/>
      <c r="L10" s="13"/>
      <c r="M10" s="30">
        <f>K10*L10</f>
        <v>0</v>
      </c>
      <c r="N10" s="31">
        <f t="shared" ref="N10:N42" si="0">M10+F10+I10</f>
        <v>25</v>
      </c>
      <c r="O10" s="32"/>
      <c r="P10" s="148">
        <f>N10*$O$6</f>
        <v>250</v>
      </c>
    </row>
    <row r="11" spans="1:19" ht="12.75" x14ac:dyDescent="0.2">
      <c r="A11" s="207"/>
      <c r="B11" s="201" t="s">
        <v>26</v>
      </c>
      <c r="C11" s="52" t="s">
        <v>84</v>
      </c>
      <c r="D11" s="98" t="s">
        <v>41</v>
      </c>
      <c r="E11" s="65" t="s">
        <v>18</v>
      </c>
      <c r="F11" s="66">
        <v>20</v>
      </c>
      <c r="G11" s="80"/>
      <c r="H11" s="11"/>
      <c r="I11" s="194">
        <f t="shared" ref="I11:I40" si="1">H11*G11</f>
        <v>0</v>
      </c>
      <c r="J11" s="74"/>
      <c r="K11" s="12"/>
      <c r="L11" s="13"/>
      <c r="M11" s="30">
        <f>K11*L11</f>
        <v>0</v>
      </c>
      <c r="N11" s="31">
        <f t="shared" si="0"/>
        <v>20</v>
      </c>
      <c r="O11" s="32"/>
      <c r="P11" s="148">
        <f>N11*$O$6</f>
        <v>200</v>
      </c>
    </row>
    <row r="12" spans="1:19" ht="12.75" x14ac:dyDescent="0.2">
      <c r="A12" s="207"/>
      <c r="B12" s="202" t="s">
        <v>76</v>
      </c>
      <c r="C12" s="54" t="s">
        <v>32</v>
      </c>
      <c r="D12" s="98" t="s">
        <v>78</v>
      </c>
      <c r="E12" s="65" t="s">
        <v>18</v>
      </c>
      <c r="F12" s="66"/>
      <c r="G12" s="81">
        <v>2</v>
      </c>
      <c r="H12" s="14">
        <v>25</v>
      </c>
      <c r="I12" s="195">
        <f t="shared" si="1"/>
        <v>50</v>
      </c>
      <c r="J12" s="74"/>
      <c r="K12" s="12"/>
      <c r="L12" s="13"/>
      <c r="M12" s="30">
        <f>K12*L12</f>
        <v>0</v>
      </c>
      <c r="N12" s="31">
        <f t="shared" si="0"/>
        <v>50</v>
      </c>
      <c r="O12" s="32"/>
      <c r="P12" s="148">
        <f>N12*$O$6</f>
        <v>500</v>
      </c>
    </row>
    <row r="13" spans="1:19" ht="13.5" thickBot="1" x14ac:dyDescent="0.25">
      <c r="A13" s="208"/>
      <c r="B13" s="203" t="s">
        <v>77</v>
      </c>
      <c r="C13" s="52" t="s">
        <v>32</v>
      </c>
      <c r="D13" s="98" t="s">
        <v>79</v>
      </c>
      <c r="E13" s="65" t="s">
        <v>18</v>
      </c>
      <c r="F13" s="66"/>
      <c r="G13" s="81">
        <v>2</v>
      </c>
      <c r="H13" s="14">
        <v>25</v>
      </c>
      <c r="I13" s="195">
        <f t="shared" si="1"/>
        <v>50</v>
      </c>
      <c r="J13" s="74"/>
      <c r="K13" s="12"/>
      <c r="L13" s="13"/>
      <c r="M13" s="30">
        <f>K13*L13</f>
        <v>0</v>
      </c>
      <c r="N13" s="31">
        <f t="shared" si="0"/>
        <v>50</v>
      </c>
      <c r="O13" s="32"/>
      <c r="P13" s="148">
        <f>N13*$O$6</f>
        <v>500</v>
      </c>
    </row>
    <row r="14" spans="1:19" s="5" customFormat="1" ht="12" thickBot="1" x14ac:dyDescent="0.25">
      <c r="A14" s="205" t="s">
        <v>10</v>
      </c>
      <c r="B14" s="16" t="s">
        <v>86</v>
      </c>
      <c r="C14" s="53"/>
      <c r="D14" s="99"/>
      <c r="E14" s="95"/>
      <c r="F14" s="110">
        <f>SUM(F15:F16)</f>
        <v>10</v>
      </c>
      <c r="G14" s="111">
        <f>SUM(G15:G16)</f>
        <v>0.5</v>
      </c>
      <c r="H14" s="112">
        <f>H16</f>
        <v>0</v>
      </c>
      <c r="I14" s="196">
        <f>H14*G14</f>
        <v>0</v>
      </c>
      <c r="J14" s="113"/>
      <c r="K14" s="114">
        <f>SUM(K15:K16)</f>
        <v>8</v>
      </c>
      <c r="L14" s="115"/>
      <c r="M14" s="116">
        <f>SUM(M15:M16)</f>
        <v>176</v>
      </c>
      <c r="N14" s="117">
        <f>M14+F14+I14</f>
        <v>186</v>
      </c>
      <c r="O14" s="118"/>
      <c r="P14" s="150">
        <f>SUM(P15:P16)</f>
        <v>1860</v>
      </c>
    </row>
    <row r="15" spans="1:19" ht="13.5" thickTop="1" x14ac:dyDescent="0.2">
      <c r="A15" s="147"/>
      <c r="B15" s="8" t="s">
        <v>47</v>
      </c>
      <c r="C15" s="54" t="s">
        <v>33</v>
      </c>
      <c r="D15" s="98" t="s">
        <v>48</v>
      </c>
      <c r="E15" s="96"/>
      <c r="F15" s="97"/>
      <c r="G15" s="83"/>
      <c r="H15" s="33"/>
      <c r="I15" s="197"/>
      <c r="J15" s="75" t="s">
        <v>71</v>
      </c>
      <c r="K15" s="34">
        <v>8</v>
      </c>
      <c r="L15" s="34">
        <v>22</v>
      </c>
      <c r="M15" s="30">
        <f t="shared" ref="M15:M25" si="2">K15*L15</f>
        <v>176</v>
      </c>
      <c r="N15" s="31">
        <f t="shared" si="0"/>
        <v>176</v>
      </c>
      <c r="O15" s="32"/>
      <c r="P15" s="148">
        <f>N15*$O$6</f>
        <v>1760</v>
      </c>
    </row>
    <row r="16" spans="1:19" ht="13.5" thickBot="1" x14ac:dyDescent="0.25">
      <c r="A16" s="147"/>
      <c r="B16" s="8" t="s">
        <v>87</v>
      </c>
      <c r="C16" s="55" t="s">
        <v>88</v>
      </c>
      <c r="D16" s="98" t="s">
        <v>48</v>
      </c>
      <c r="E16" s="65" t="s">
        <v>18</v>
      </c>
      <c r="F16" s="97">
        <v>10</v>
      </c>
      <c r="G16" s="83">
        <v>0.5</v>
      </c>
      <c r="H16" s="33"/>
      <c r="I16" s="197">
        <f>H16*G16</f>
        <v>0</v>
      </c>
      <c r="J16" s="75" t="s">
        <v>14</v>
      </c>
      <c r="K16" s="34"/>
      <c r="L16" s="35"/>
      <c r="M16" s="30">
        <f t="shared" si="2"/>
        <v>0</v>
      </c>
      <c r="N16" s="31">
        <f t="shared" si="0"/>
        <v>10</v>
      </c>
      <c r="O16" s="32"/>
      <c r="P16" s="148">
        <f>N16*$O$6</f>
        <v>100</v>
      </c>
    </row>
    <row r="17" spans="1:16" s="5" customFormat="1" ht="12" thickBot="1" x14ac:dyDescent="0.25">
      <c r="A17" s="149" t="s">
        <v>13</v>
      </c>
      <c r="B17" s="16" t="s">
        <v>51</v>
      </c>
      <c r="C17" s="53"/>
      <c r="D17" s="99"/>
      <c r="E17" s="67"/>
      <c r="F17" s="119">
        <f>SUM(F18:F20)</f>
        <v>0</v>
      </c>
      <c r="G17" s="120">
        <f>SUM(G18:G20)</f>
        <v>0.5</v>
      </c>
      <c r="H17" s="121">
        <f>H20</f>
        <v>0</v>
      </c>
      <c r="I17" s="198">
        <f>H17*G17</f>
        <v>0</v>
      </c>
      <c r="J17" s="113"/>
      <c r="K17" s="114">
        <f>SUM(K18:K20)</f>
        <v>200.6</v>
      </c>
      <c r="L17" s="122"/>
      <c r="M17" s="116">
        <f>SUM(M18:M20)</f>
        <v>169</v>
      </c>
      <c r="N17" s="171">
        <f t="shared" si="0"/>
        <v>169</v>
      </c>
      <c r="O17" s="123"/>
      <c r="P17" s="150">
        <f>SUM(P18:P20)</f>
        <v>1690</v>
      </c>
    </row>
    <row r="18" spans="1:16" ht="13.5" thickTop="1" x14ac:dyDescent="0.2">
      <c r="A18" s="147"/>
      <c r="B18" s="8" t="s">
        <v>64</v>
      </c>
      <c r="C18" s="54" t="s">
        <v>33</v>
      </c>
      <c r="D18" s="98" t="s">
        <v>94</v>
      </c>
      <c r="E18" s="68"/>
      <c r="F18" s="69"/>
      <c r="G18" s="83">
        <v>0.25</v>
      </c>
      <c r="H18" s="6"/>
      <c r="I18" s="192">
        <f t="shared" si="1"/>
        <v>0</v>
      </c>
      <c r="J18" s="75" t="s">
        <v>18</v>
      </c>
      <c r="K18" s="34">
        <v>0.1</v>
      </c>
      <c r="L18" s="46">
        <v>800</v>
      </c>
      <c r="M18" s="104">
        <f t="shared" si="2"/>
        <v>80</v>
      </c>
      <c r="N18" s="105">
        <f>M18+F18+I18</f>
        <v>80</v>
      </c>
      <c r="O18" s="47"/>
      <c r="P18" s="151">
        <f>N18*$O$6</f>
        <v>800</v>
      </c>
    </row>
    <row r="19" spans="1:16" ht="12.75" x14ac:dyDescent="0.2">
      <c r="A19" s="147"/>
      <c r="B19" s="8" t="s">
        <v>65</v>
      </c>
      <c r="C19" s="54" t="s">
        <v>33</v>
      </c>
      <c r="D19" s="98" t="s">
        <v>94</v>
      </c>
      <c r="E19" s="68"/>
      <c r="F19" s="69"/>
      <c r="G19" s="83">
        <v>0.25</v>
      </c>
      <c r="H19" s="6"/>
      <c r="I19" s="192">
        <f t="shared" si="1"/>
        <v>0</v>
      </c>
      <c r="J19" s="75" t="s">
        <v>18</v>
      </c>
      <c r="K19" s="34">
        <v>0.5</v>
      </c>
      <c r="L19" s="46">
        <v>90</v>
      </c>
      <c r="M19" s="106">
        <f t="shared" si="2"/>
        <v>45</v>
      </c>
      <c r="N19" s="107">
        <f>M19+F19+I19</f>
        <v>45</v>
      </c>
      <c r="O19" s="47"/>
      <c r="P19" s="151">
        <f>N19*$O$6</f>
        <v>450</v>
      </c>
    </row>
    <row r="20" spans="1:16" ht="13.5" thickBot="1" x14ac:dyDescent="0.25">
      <c r="A20" s="147"/>
      <c r="B20" s="8" t="s">
        <v>60</v>
      </c>
      <c r="C20" s="54" t="s">
        <v>33</v>
      </c>
      <c r="D20" s="98" t="s">
        <v>94</v>
      </c>
      <c r="E20" s="68"/>
      <c r="F20" s="69"/>
      <c r="G20" s="83"/>
      <c r="H20" s="6"/>
      <c r="I20" s="192">
        <f t="shared" si="1"/>
        <v>0</v>
      </c>
      <c r="J20" s="75" t="s">
        <v>50</v>
      </c>
      <c r="K20" s="34">
        <v>200</v>
      </c>
      <c r="L20" s="46">
        <v>0.22</v>
      </c>
      <c r="M20" s="108">
        <f t="shared" si="2"/>
        <v>44</v>
      </c>
      <c r="N20" s="109">
        <f>M20+F20+I20</f>
        <v>44</v>
      </c>
      <c r="O20" s="47"/>
      <c r="P20" s="151">
        <f>N20*$O$6</f>
        <v>440</v>
      </c>
    </row>
    <row r="21" spans="1:16" s="5" customFormat="1" ht="12" thickBot="1" x14ac:dyDescent="0.25">
      <c r="A21" s="149" t="s">
        <v>15</v>
      </c>
      <c r="B21" s="16" t="s">
        <v>11</v>
      </c>
      <c r="C21" s="53"/>
      <c r="D21" s="99"/>
      <c r="E21" s="67"/>
      <c r="F21" s="124">
        <f>SUM(F22:F25)</f>
        <v>0</v>
      </c>
      <c r="G21" s="125">
        <f>SUM(G22:G25)</f>
        <v>0</v>
      </c>
      <c r="H21" s="126"/>
      <c r="I21" s="199">
        <f>SUM(I22:I25)</f>
        <v>0</v>
      </c>
      <c r="J21" s="113"/>
      <c r="K21" s="127">
        <f>SUM(K22:K25)</f>
        <v>38</v>
      </c>
      <c r="L21" s="128"/>
      <c r="M21" s="129">
        <f>SUM(M22:M25)</f>
        <v>93.9</v>
      </c>
      <c r="N21" s="129">
        <f>M21+F21+I21</f>
        <v>93.9</v>
      </c>
      <c r="O21" s="130"/>
      <c r="P21" s="152">
        <f>SUM(P22:P25)</f>
        <v>939</v>
      </c>
    </row>
    <row r="22" spans="1:16" ht="13.5" thickTop="1" x14ac:dyDescent="0.2">
      <c r="A22" s="147"/>
      <c r="B22" s="7" t="s">
        <v>53</v>
      </c>
      <c r="C22" s="52" t="s">
        <v>80</v>
      </c>
      <c r="D22" s="98" t="s">
        <v>54</v>
      </c>
      <c r="E22" s="68"/>
      <c r="F22" s="69"/>
      <c r="G22" s="85"/>
      <c r="H22" s="6"/>
      <c r="I22" s="192">
        <f>H22*G22</f>
        <v>0</v>
      </c>
      <c r="J22" s="75" t="s">
        <v>12</v>
      </c>
      <c r="K22" s="34">
        <v>5</v>
      </c>
      <c r="L22" s="46">
        <v>5.0999999999999996</v>
      </c>
      <c r="M22" s="30">
        <f t="shared" si="2"/>
        <v>25.5</v>
      </c>
      <c r="N22" s="31">
        <f t="shared" si="0"/>
        <v>25.5</v>
      </c>
      <c r="O22" s="32"/>
      <c r="P22" s="148">
        <f>N22*$O$6</f>
        <v>255</v>
      </c>
    </row>
    <row r="23" spans="1:16" ht="11.25" customHeight="1" x14ac:dyDescent="0.2">
      <c r="A23" s="147"/>
      <c r="B23" s="7" t="s">
        <v>55</v>
      </c>
      <c r="C23" s="52" t="s">
        <v>80</v>
      </c>
      <c r="D23" s="98" t="s">
        <v>52</v>
      </c>
      <c r="E23" s="68"/>
      <c r="F23" s="69"/>
      <c r="G23" s="85"/>
      <c r="H23" s="6"/>
      <c r="I23" s="192">
        <f t="shared" si="1"/>
        <v>0</v>
      </c>
      <c r="J23" s="75" t="s">
        <v>12</v>
      </c>
      <c r="K23" s="34">
        <v>10</v>
      </c>
      <c r="L23" s="46">
        <v>4.8</v>
      </c>
      <c r="M23" s="30">
        <f t="shared" si="2"/>
        <v>48</v>
      </c>
      <c r="N23" s="31">
        <f t="shared" si="0"/>
        <v>48</v>
      </c>
      <c r="O23" s="32"/>
      <c r="P23" s="148">
        <f>N23*$O$6</f>
        <v>480</v>
      </c>
    </row>
    <row r="24" spans="1:16" ht="11.25" customHeight="1" x14ac:dyDescent="0.2">
      <c r="A24" s="147"/>
      <c r="B24" s="7" t="s">
        <v>56</v>
      </c>
      <c r="C24" s="52" t="s">
        <v>80</v>
      </c>
      <c r="D24" s="98" t="s">
        <v>66</v>
      </c>
      <c r="E24" s="68"/>
      <c r="F24" s="69"/>
      <c r="G24" s="85"/>
      <c r="H24" s="6"/>
      <c r="I24" s="192">
        <f t="shared" si="1"/>
        <v>0</v>
      </c>
      <c r="J24" s="75" t="s">
        <v>12</v>
      </c>
      <c r="K24" s="34">
        <v>8</v>
      </c>
      <c r="L24" s="46">
        <v>1.5</v>
      </c>
      <c r="M24" s="30">
        <f t="shared" si="2"/>
        <v>12</v>
      </c>
      <c r="N24" s="31">
        <f t="shared" si="0"/>
        <v>12</v>
      </c>
      <c r="O24" s="32"/>
      <c r="P24" s="148">
        <f>N24*$O$6</f>
        <v>120</v>
      </c>
    </row>
    <row r="25" spans="1:16" ht="13.5" thickBot="1" x14ac:dyDescent="0.25">
      <c r="A25" s="147"/>
      <c r="B25" s="7" t="s">
        <v>43</v>
      </c>
      <c r="C25" s="52" t="s">
        <v>80</v>
      </c>
      <c r="D25" s="98" t="s">
        <v>52</v>
      </c>
      <c r="E25" s="68"/>
      <c r="F25" s="69"/>
      <c r="G25" s="85"/>
      <c r="H25" s="6"/>
      <c r="I25" s="192">
        <f t="shared" si="1"/>
        <v>0</v>
      </c>
      <c r="J25" s="75" t="s">
        <v>12</v>
      </c>
      <c r="K25" s="34">
        <v>15</v>
      </c>
      <c r="L25" s="46">
        <v>0.56000000000000005</v>
      </c>
      <c r="M25" s="30">
        <f t="shared" si="2"/>
        <v>8.4</v>
      </c>
      <c r="N25" s="31">
        <f t="shared" si="0"/>
        <v>8.4</v>
      </c>
      <c r="O25" s="32"/>
      <c r="P25" s="148">
        <f>N25*$O$6</f>
        <v>84</v>
      </c>
    </row>
    <row r="26" spans="1:16" s="5" customFormat="1" ht="12" thickBot="1" x14ac:dyDescent="0.25">
      <c r="A26" s="149" t="s">
        <v>16</v>
      </c>
      <c r="B26" s="16" t="s">
        <v>17</v>
      </c>
      <c r="C26" s="53"/>
      <c r="D26" s="99"/>
      <c r="E26" s="95"/>
      <c r="F26" s="110">
        <f>SUM(F27:F38)</f>
        <v>0</v>
      </c>
      <c r="G26" s="111">
        <f>SUM(G27:G38)</f>
        <v>1.7999999999999998</v>
      </c>
      <c r="H26" s="131"/>
      <c r="I26" s="196">
        <f>SUM(I27:I38)</f>
        <v>0</v>
      </c>
      <c r="J26" s="113"/>
      <c r="K26" s="114"/>
      <c r="L26" s="115"/>
      <c r="M26" s="116">
        <f>SUM(M27:M38)</f>
        <v>128.5</v>
      </c>
      <c r="N26" s="150">
        <f>SUM(N27:N38)</f>
        <v>128.5</v>
      </c>
      <c r="O26" s="118"/>
      <c r="P26" s="150">
        <f>SUM(P27:P38)</f>
        <v>1285</v>
      </c>
    </row>
    <row r="27" spans="1:16" ht="13.5" thickTop="1" x14ac:dyDescent="0.2">
      <c r="A27" s="147"/>
      <c r="B27" s="50" t="s">
        <v>98</v>
      </c>
      <c r="C27" s="55" t="s">
        <v>34</v>
      </c>
      <c r="D27" s="98" t="s">
        <v>54</v>
      </c>
      <c r="E27" s="68"/>
      <c r="F27" s="69"/>
      <c r="G27" s="82">
        <v>0.2</v>
      </c>
      <c r="H27" s="6"/>
      <c r="I27" s="192"/>
      <c r="J27" s="75" t="s">
        <v>24</v>
      </c>
      <c r="K27" s="34">
        <v>0.1</v>
      </c>
      <c r="L27" s="46">
        <v>60</v>
      </c>
      <c r="M27" s="30">
        <f>K27*L27</f>
        <v>6</v>
      </c>
      <c r="N27" s="31">
        <f>M27+F27+I27</f>
        <v>6</v>
      </c>
      <c r="O27" s="32"/>
      <c r="P27" s="148">
        <f>N27*$O$6</f>
        <v>60</v>
      </c>
    </row>
    <row r="28" spans="1:16" ht="12.75" x14ac:dyDescent="0.2">
      <c r="A28" s="153"/>
      <c r="B28" s="25" t="s">
        <v>62</v>
      </c>
      <c r="C28" s="55"/>
      <c r="D28" s="98"/>
      <c r="E28" s="68"/>
      <c r="F28" s="69"/>
      <c r="G28" s="82"/>
      <c r="H28" s="6"/>
      <c r="I28" s="192"/>
      <c r="K28" s="45"/>
      <c r="L28" s="46"/>
      <c r="M28" s="30"/>
      <c r="N28" s="31"/>
      <c r="O28" s="32"/>
      <c r="P28" s="148"/>
    </row>
    <row r="29" spans="1:16" ht="12.75" x14ac:dyDescent="0.2">
      <c r="A29" s="153"/>
      <c r="B29" s="26" t="s">
        <v>91</v>
      </c>
      <c r="C29" s="55" t="s">
        <v>34</v>
      </c>
      <c r="D29" s="98" t="s">
        <v>96</v>
      </c>
      <c r="E29" s="68"/>
      <c r="F29" s="69"/>
      <c r="G29" s="82">
        <v>0.2</v>
      </c>
      <c r="H29" s="6"/>
      <c r="I29" s="192"/>
      <c r="J29" s="75" t="s">
        <v>29</v>
      </c>
      <c r="K29" s="34">
        <v>100</v>
      </c>
      <c r="L29" s="46">
        <v>0.05</v>
      </c>
      <c r="M29" s="30">
        <f t="shared" ref="M29:M38" si="3">K29*L29</f>
        <v>5</v>
      </c>
      <c r="N29" s="31">
        <f t="shared" si="0"/>
        <v>5</v>
      </c>
      <c r="O29" s="32"/>
      <c r="P29" s="148">
        <f t="shared" ref="P29:P38" si="4">N29*$O$6</f>
        <v>50</v>
      </c>
    </row>
    <row r="30" spans="1:16" ht="12.75" x14ac:dyDescent="0.2">
      <c r="A30" s="153"/>
      <c r="B30" s="26" t="s">
        <v>92</v>
      </c>
      <c r="C30" s="55" t="s">
        <v>34</v>
      </c>
      <c r="D30" s="98" t="s">
        <v>96</v>
      </c>
      <c r="E30" s="68"/>
      <c r="F30" s="69"/>
      <c r="G30" s="82">
        <v>0.2</v>
      </c>
      <c r="H30" s="6"/>
      <c r="I30" s="192"/>
      <c r="J30" s="75" t="s">
        <v>29</v>
      </c>
      <c r="K30" s="34">
        <v>100</v>
      </c>
      <c r="L30" s="46">
        <v>0.08</v>
      </c>
      <c r="M30" s="30">
        <f t="shared" si="3"/>
        <v>8</v>
      </c>
      <c r="N30" s="31">
        <f t="shared" si="0"/>
        <v>8</v>
      </c>
      <c r="O30" s="32"/>
      <c r="P30" s="148">
        <f t="shared" si="4"/>
        <v>80</v>
      </c>
    </row>
    <row r="31" spans="1:16" ht="12.75" x14ac:dyDescent="0.2">
      <c r="A31" s="153"/>
      <c r="B31" s="25" t="s">
        <v>67</v>
      </c>
      <c r="C31" s="55"/>
      <c r="D31" s="98"/>
      <c r="E31" s="68"/>
      <c r="F31" s="69"/>
      <c r="G31" s="82"/>
      <c r="H31" s="6"/>
      <c r="I31" s="192"/>
      <c r="J31" s="75"/>
      <c r="K31" s="34"/>
      <c r="L31" s="46"/>
      <c r="M31" s="30">
        <f t="shared" si="3"/>
        <v>0</v>
      </c>
      <c r="N31" s="31">
        <f t="shared" si="0"/>
        <v>0</v>
      </c>
      <c r="O31" s="32"/>
      <c r="P31" s="148">
        <f t="shared" si="4"/>
        <v>0</v>
      </c>
    </row>
    <row r="32" spans="1:16" ht="12.75" x14ac:dyDescent="0.2">
      <c r="A32" s="153"/>
      <c r="B32" s="26" t="s">
        <v>63</v>
      </c>
      <c r="C32" s="55" t="s">
        <v>34</v>
      </c>
      <c r="D32" s="98" t="s">
        <v>96</v>
      </c>
      <c r="E32" s="68"/>
      <c r="F32" s="69"/>
      <c r="G32" s="82">
        <v>0.2</v>
      </c>
      <c r="H32" s="6"/>
      <c r="I32" s="192"/>
      <c r="J32" s="75" t="s">
        <v>73</v>
      </c>
      <c r="K32" s="34">
        <v>200</v>
      </c>
      <c r="L32" s="46">
        <v>0.04</v>
      </c>
      <c r="M32" s="30">
        <f t="shared" si="3"/>
        <v>8</v>
      </c>
      <c r="N32" s="31">
        <f t="shared" si="0"/>
        <v>8</v>
      </c>
      <c r="O32" s="32"/>
      <c r="P32" s="148">
        <f t="shared" si="4"/>
        <v>80</v>
      </c>
    </row>
    <row r="33" spans="1:16" ht="12.75" x14ac:dyDescent="0.2">
      <c r="A33" s="153"/>
      <c r="B33" s="26" t="s">
        <v>49</v>
      </c>
      <c r="C33" s="55" t="s">
        <v>34</v>
      </c>
      <c r="D33" s="98" t="s">
        <v>96</v>
      </c>
      <c r="E33" s="68"/>
      <c r="F33" s="69"/>
      <c r="G33" s="82">
        <v>0.2</v>
      </c>
      <c r="H33" s="6"/>
      <c r="I33" s="192"/>
      <c r="J33" s="75" t="s">
        <v>73</v>
      </c>
      <c r="K33" s="34">
        <v>150</v>
      </c>
      <c r="L33" s="46">
        <v>0.03</v>
      </c>
      <c r="M33" s="30">
        <f t="shared" si="3"/>
        <v>4.5</v>
      </c>
      <c r="N33" s="31">
        <f t="shared" si="0"/>
        <v>4.5</v>
      </c>
      <c r="O33" s="32"/>
      <c r="P33" s="148">
        <f t="shared" si="4"/>
        <v>45</v>
      </c>
    </row>
    <row r="34" spans="1:16" ht="15" customHeight="1" x14ac:dyDescent="0.2">
      <c r="A34" s="147"/>
      <c r="B34" s="24" t="s">
        <v>99</v>
      </c>
      <c r="C34" s="56"/>
      <c r="D34" s="98"/>
      <c r="E34" s="68"/>
      <c r="F34" s="69"/>
      <c r="G34" s="82"/>
      <c r="H34" s="6"/>
      <c r="I34" s="192"/>
      <c r="J34" s="75"/>
      <c r="K34" s="45"/>
      <c r="L34" s="46"/>
      <c r="M34" s="30"/>
      <c r="N34" s="31"/>
      <c r="O34" s="32"/>
      <c r="P34" s="148"/>
    </row>
    <row r="35" spans="1:16" ht="12.75" x14ac:dyDescent="0.2">
      <c r="A35" s="153"/>
      <c r="B35" s="26" t="s">
        <v>89</v>
      </c>
      <c r="C35" s="55" t="s">
        <v>34</v>
      </c>
      <c r="D35" s="98" t="s">
        <v>61</v>
      </c>
      <c r="E35" s="68"/>
      <c r="F35" s="69"/>
      <c r="G35" s="82">
        <v>0.2</v>
      </c>
      <c r="H35" s="6"/>
      <c r="I35" s="192"/>
      <c r="J35" s="75" t="s">
        <v>29</v>
      </c>
      <c r="K35" s="45">
        <v>300</v>
      </c>
      <c r="L35" s="46">
        <v>0.14000000000000001</v>
      </c>
      <c r="M35" s="30">
        <f t="shared" si="3"/>
        <v>42.000000000000007</v>
      </c>
      <c r="N35" s="31">
        <f t="shared" si="0"/>
        <v>42.000000000000007</v>
      </c>
      <c r="O35" s="32"/>
      <c r="P35" s="148">
        <f t="shared" si="4"/>
        <v>420.00000000000006</v>
      </c>
    </row>
    <row r="36" spans="1:16" ht="12.75" x14ac:dyDescent="0.2">
      <c r="A36" s="153"/>
      <c r="B36" s="26" t="s">
        <v>95</v>
      </c>
      <c r="C36" s="55" t="s">
        <v>34</v>
      </c>
      <c r="D36" s="98" t="s">
        <v>72</v>
      </c>
      <c r="E36" s="68"/>
      <c r="F36" s="69"/>
      <c r="G36" s="82">
        <v>0.2</v>
      </c>
      <c r="H36" s="6"/>
      <c r="I36" s="192"/>
      <c r="J36" s="75" t="s">
        <v>29</v>
      </c>
      <c r="K36" s="45">
        <v>50</v>
      </c>
      <c r="L36" s="46">
        <v>0.12</v>
      </c>
      <c r="M36" s="30">
        <f t="shared" si="3"/>
        <v>6</v>
      </c>
      <c r="N36" s="31">
        <f t="shared" si="0"/>
        <v>6</v>
      </c>
      <c r="O36" s="32"/>
      <c r="P36" s="148">
        <f t="shared" si="4"/>
        <v>60</v>
      </c>
    </row>
    <row r="37" spans="1:16" ht="12.75" x14ac:dyDescent="0.2">
      <c r="A37" s="153"/>
      <c r="B37" s="26" t="s">
        <v>89</v>
      </c>
      <c r="C37" s="55" t="s">
        <v>34</v>
      </c>
      <c r="D37" s="2" t="s">
        <v>90</v>
      </c>
      <c r="E37" s="68"/>
      <c r="F37" s="69"/>
      <c r="G37" s="82">
        <v>0.2</v>
      </c>
      <c r="H37" s="6"/>
      <c r="I37" s="192"/>
      <c r="J37" s="75" t="s">
        <v>29</v>
      </c>
      <c r="K37" s="45">
        <v>300</v>
      </c>
      <c r="L37" s="46">
        <v>0.14000000000000001</v>
      </c>
      <c r="M37" s="30">
        <f t="shared" si="3"/>
        <v>42.000000000000007</v>
      </c>
      <c r="N37" s="31">
        <f t="shared" si="0"/>
        <v>42.000000000000007</v>
      </c>
      <c r="O37" s="32"/>
      <c r="P37" s="148">
        <f t="shared" si="4"/>
        <v>420.00000000000006</v>
      </c>
    </row>
    <row r="38" spans="1:16" ht="13.5" thickBot="1" x14ac:dyDescent="0.25">
      <c r="A38" s="153"/>
      <c r="B38" s="26" t="s">
        <v>74</v>
      </c>
      <c r="C38" s="55" t="s">
        <v>34</v>
      </c>
      <c r="D38" s="98" t="s">
        <v>61</v>
      </c>
      <c r="E38" s="68"/>
      <c r="F38" s="69"/>
      <c r="G38" s="82">
        <v>0.2</v>
      </c>
      <c r="H38" s="6"/>
      <c r="I38" s="192"/>
      <c r="J38" s="75" t="s">
        <v>73</v>
      </c>
      <c r="K38" s="45">
        <v>14</v>
      </c>
      <c r="L38" s="46">
        <v>0.5</v>
      </c>
      <c r="M38" s="30">
        <f t="shared" si="3"/>
        <v>7</v>
      </c>
      <c r="N38" s="31">
        <f t="shared" si="0"/>
        <v>7</v>
      </c>
      <c r="O38" s="32"/>
      <c r="P38" s="148">
        <f t="shared" si="4"/>
        <v>70</v>
      </c>
    </row>
    <row r="39" spans="1:16" s="5" customFormat="1" ht="12" thickBot="1" x14ac:dyDescent="0.25">
      <c r="A39" s="149" t="s">
        <v>19</v>
      </c>
      <c r="B39" s="16" t="s">
        <v>30</v>
      </c>
      <c r="C39" s="53"/>
      <c r="D39" s="99"/>
      <c r="E39" s="95"/>
      <c r="F39" s="132">
        <f>SUM(F40:F43)</f>
        <v>0</v>
      </c>
      <c r="G39" s="133">
        <f>SUM(G40:G43)</f>
        <v>20</v>
      </c>
      <c r="H39" s="134"/>
      <c r="I39" s="193">
        <f>SUM(I40:I43)</f>
        <v>600</v>
      </c>
      <c r="J39" s="136"/>
      <c r="K39" s="127">
        <f>SUM(K40:K43)</f>
        <v>613</v>
      </c>
      <c r="L39" s="128"/>
      <c r="M39" s="177">
        <f>SUM(M40:M43)</f>
        <v>182.4</v>
      </c>
      <c r="N39" s="129">
        <f>M39+F39+I39</f>
        <v>782.4</v>
      </c>
      <c r="O39" s="130"/>
      <c r="P39" s="152">
        <f>SUM(P40:P43)</f>
        <v>7224</v>
      </c>
    </row>
    <row r="40" spans="1:16" ht="12.75" customHeight="1" thickTop="1" x14ac:dyDescent="0.2">
      <c r="A40" s="147"/>
      <c r="B40" s="51" t="s">
        <v>69</v>
      </c>
      <c r="C40" s="57" t="s">
        <v>32</v>
      </c>
      <c r="D40" s="98" t="s">
        <v>82</v>
      </c>
      <c r="E40" s="65"/>
      <c r="F40" s="69"/>
      <c r="G40" s="101">
        <v>20</v>
      </c>
      <c r="H40" s="102">
        <v>30</v>
      </c>
      <c r="I40" s="191">
        <f t="shared" si="1"/>
        <v>600</v>
      </c>
      <c r="J40" s="76"/>
      <c r="K40" s="48">
        <v>0</v>
      </c>
      <c r="L40" s="179">
        <v>0</v>
      </c>
      <c r="M40" s="182">
        <f t="shared" ref="M40:M43" si="5">K40*L40</f>
        <v>0</v>
      </c>
      <c r="N40" s="178">
        <f t="shared" si="0"/>
        <v>600</v>
      </c>
      <c r="O40" s="40"/>
      <c r="P40" s="154">
        <f t="shared" ref="P40:P50" si="6">N40*$O$6</f>
        <v>6000</v>
      </c>
    </row>
    <row r="41" spans="1:16" ht="12.75" customHeight="1" x14ac:dyDescent="0.2">
      <c r="A41" s="147"/>
      <c r="B41" s="9" t="s">
        <v>93</v>
      </c>
      <c r="C41" s="54" t="s">
        <v>33</v>
      </c>
      <c r="D41" s="98" t="s">
        <v>82</v>
      </c>
      <c r="E41" s="68"/>
      <c r="F41" s="69"/>
      <c r="G41" s="82"/>
      <c r="H41" s="29"/>
      <c r="I41" s="192"/>
      <c r="J41" s="76" t="s">
        <v>45</v>
      </c>
      <c r="K41" s="49">
        <v>600</v>
      </c>
      <c r="L41" s="180">
        <v>0.16</v>
      </c>
      <c r="M41" s="183">
        <f t="shared" si="5"/>
        <v>96</v>
      </c>
      <c r="N41" s="178">
        <f t="shared" si="0"/>
        <v>96</v>
      </c>
      <c r="O41" s="41"/>
      <c r="P41" s="148">
        <f t="shared" si="6"/>
        <v>960</v>
      </c>
    </row>
    <row r="42" spans="1:16" ht="12.75" customHeight="1" x14ac:dyDescent="0.2">
      <c r="A42" s="147"/>
      <c r="B42" s="9" t="s">
        <v>70</v>
      </c>
      <c r="C42" s="54" t="s">
        <v>33</v>
      </c>
      <c r="D42" s="98" t="s">
        <v>82</v>
      </c>
      <c r="E42" s="68"/>
      <c r="F42" s="69"/>
      <c r="G42" s="82"/>
      <c r="H42" s="29"/>
      <c r="I42" s="192"/>
      <c r="J42" s="76" t="s">
        <v>45</v>
      </c>
      <c r="K42" s="49">
        <v>12</v>
      </c>
      <c r="L42" s="180">
        <v>2.2000000000000002</v>
      </c>
      <c r="M42" s="183">
        <f t="shared" si="5"/>
        <v>26.400000000000002</v>
      </c>
      <c r="N42" s="178">
        <f t="shared" si="0"/>
        <v>26.400000000000002</v>
      </c>
      <c r="O42" s="41"/>
      <c r="P42" s="148">
        <f t="shared" si="6"/>
        <v>264</v>
      </c>
    </row>
    <row r="43" spans="1:16" ht="12.75" customHeight="1" thickBot="1" x14ac:dyDescent="0.25">
      <c r="A43" s="147"/>
      <c r="B43" s="9" t="s">
        <v>81</v>
      </c>
      <c r="C43" s="54" t="s">
        <v>33</v>
      </c>
      <c r="D43" s="98" t="s">
        <v>82</v>
      </c>
      <c r="E43" s="68"/>
      <c r="F43" s="69"/>
      <c r="G43" s="82"/>
      <c r="H43" s="29"/>
      <c r="I43" s="84"/>
      <c r="J43" s="76" t="s">
        <v>45</v>
      </c>
      <c r="K43" s="49">
        <v>1</v>
      </c>
      <c r="L43" s="180">
        <v>60</v>
      </c>
      <c r="M43" s="183">
        <f t="shared" si="5"/>
        <v>60</v>
      </c>
      <c r="N43" s="178">
        <f>M40+F43+I43</f>
        <v>0</v>
      </c>
      <c r="O43" s="41"/>
      <c r="P43" s="148">
        <f t="shared" si="6"/>
        <v>0</v>
      </c>
    </row>
    <row r="44" spans="1:16" s="5" customFormat="1" ht="12" thickBot="1" x14ac:dyDescent="0.25">
      <c r="A44" s="149" t="s">
        <v>59</v>
      </c>
      <c r="B44" s="16" t="s">
        <v>57</v>
      </c>
      <c r="C44" s="53"/>
      <c r="D44" s="99"/>
      <c r="E44" s="95"/>
      <c r="F44" s="132"/>
      <c r="G44" s="133"/>
      <c r="H44" s="134"/>
      <c r="I44" s="135"/>
      <c r="J44" s="136"/>
      <c r="K44" s="127"/>
      <c r="L44" s="128"/>
      <c r="M44" s="189"/>
      <c r="N44" s="177">
        <f>SUM(N45:N47)</f>
        <v>1075.8</v>
      </c>
      <c r="O44" s="130"/>
      <c r="P44" s="152">
        <f>SUM(P45:P47)</f>
        <v>10758</v>
      </c>
    </row>
    <row r="45" spans="1:16" ht="12.75" customHeight="1" thickTop="1" x14ac:dyDescent="0.2">
      <c r="A45" s="147"/>
      <c r="B45" s="51" t="s">
        <v>58</v>
      </c>
      <c r="C45" s="57"/>
      <c r="D45" s="98" t="s">
        <v>83</v>
      </c>
      <c r="E45" s="65"/>
      <c r="F45" s="69"/>
      <c r="G45" s="101"/>
      <c r="H45" s="102"/>
      <c r="I45" s="103"/>
      <c r="J45" s="75" t="s">
        <v>18</v>
      </c>
      <c r="K45" s="48">
        <v>16000</v>
      </c>
      <c r="L45" s="179">
        <v>0.05</v>
      </c>
      <c r="M45" s="182">
        <f>K45*L45</f>
        <v>800</v>
      </c>
      <c r="N45" s="185">
        <f t="shared" ref="N45:N47" si="7">M45+F45+I45</f>
        <v>800</v>
      </c>
      <c r="O45" s="174"/>
      <c r="P45" s="154">
        <f t="shared" si="6"/>
        <v>8000</v>
      </c>
    </row>
    <row r="46" spans="1:16" ht="12.75" customHeight="1" x14ac:dyDescent="0.2">
      <c r="A46" s="147"/>
      <c r="B46" s="9" t="s">
        <v>75</v>
      </c>
      <c r="C46" s="52"/>
      <c r="D46" s="98" t="s">
        <v>83</v>
      </c>
      <c r="E46" s="68"/>
      <c r="F46" s="69"/>
      <c r="G46" s="82"/>
      <c r="H46" s="29"/>
      <c r="I46" s="84"/>
      <c r="J46" s="75" t="s">
        <v>12</v>
      </c>
      <c r="K46" s="49">
        <v>100</v>
      </c>
      <c r="L46" s="180">
        <v>0.25</v>
      </c>
      <c r="M46" s="183">
        <f t="shared" ref="M46:M47" si="8">K46*L46</f>
        <v>25</v>
      </c>
      <c r="N46" s="186">
        <f t="shared" si="7"/>
        <v>25</v>
      </c>
      <c r="O46" s="175"/>
      <c r="P46" s="148">
        <f t="shared" si="6"/>
        <v>250</v>
      </c>
    </row>
    <row r="47" spans="1:16" ht="12.75" customHeight="1" thickBot="1" x14ac:dyDescent="0.25">
      <c r="A47" s="147"/>
      <c r="B47" s="9" t="s">
        <v>68</v>
      </c>
      <c r="C47" s="52"/>
      <c r="D47" s="98" t="s">
        <v>83</v>
      </c>
      <c r="E47" s="68"/>
      <c r="F47" s="69"/>
      <c r="G47" s="82"/>
      <c r="H47" s="29"/>
      <c r="I47" s="84"/>
      <c r="J47" s="75" t="s">
        <v>12</v>
      </c>
      <c r="K47" s="49">
        <v>190</v>
      </c>
      <c r="L47" s="181">
        <v>1.32</v>
      </c>
      <c r="M47" s="184">
        <f t="shared" si="8"/>
        <v>250.8</v>
      </c>
      <c r="N47" s="187">
        <f t="shared" si="7"/>
        <v>250.8</v>
      </c>
      <c r="O47" s="175"/>
      <c r="P47" s="148">
        <f t="shared" si="6"/>
        <v>2508</v>
      </c>
    </row>
    <row r="48" spans="1:16" s="144" customFormat="1" ht="12" x14ac:dyDescent="0.2">
      <c r="A48" s="155"/>
      <c r="B48" s="145" t="s">
        <v>20</v>
      </c>
      <c r="C48" s="137"/>
      <c r="D48" s="138"/>
      <c r="E48" s="139"/>
      <c r="F48" s="190">
        <f>F39+F26+F21+F17+F14+F9</f>
        <v>55</v>
      </c>
      <c r="G48" s="190"/>
      <c r="H48" s="190"/>
      <c r="I48" s="190">
        <f>I39+I26+I21+I17+I14+I9</f>
        <v>700</v>
      </c>
      <c r="J48" s="140"/>
      <c r="K48" s="141"/>
      <c r="L48" s="142"/>
      <c r="M48" s="188">
        <f>M39+M26+M21+M17+M14+M9</f>
        <v>749.8</v>
      </c>
      <c r="N48" s="176">
        <f>N39+N26+N21+N17+N14+N9+N44</f>
        <v>2580.6</v>
      </c>
      <c r="O48" s="143"/>
      <c r="P48" s="156">
        <f>N48*$O$6</f>
        <v>25806</v>
      </c>
    </row>
    <row r="49" spans="1:16" ht="12" x14ac:dyDescent="0.2">
      <c r="A49" s="157"/>
      <c r="B49" s="20" t="s">
        <v>21</v>
      </c>
      <c r="C49" s="58"/>
      <c r="D49" s="100"/>
      <c r="E49" s="70"/>
      <c r="F49" s="71"/>
      <c r="G49" s="86"/>
      <c r="H49" s="21"/>
      <c r="I49" s="87"/>
      <c r="J49" s="77" t="s">
        <v>71</v>
      </c>
      <c r="K49" s="36">
        <v>3000</v>
      </c>
      <c r="L49" s="37">
        <v>1.8</v>
      </c>
      <c r="M49" s="42"/>
      <c r="N49" s="43">
        <f>K49*L49</f>
        <v>5400</v>
      </c>
      <c r="O49" s="44"/>
      <c r="P49" s="158">
        <f t="shared" si="6"/>
        <v>54000</v>
      </c>
    </row>
    <row r="50" spans="1:16" ht="12" x14ac:dyDescent="0.2">
      <c r="A50" s="157"/>
      <c r="B50" s="22" t="s">
        <v>22</v>
      </c>
      <c r="C50" s="59"/>
      <c r="D50" s="100"/>
      <c r="E50" s="72"/>
      <c r="F50" s="73"/>
      <c r="G50" s="88"/>
      <c r="H50" s="23"/>
      <c r="I50" s="89"/>
      <c r="J50" s="78"/>
      <c r="K50" s="38"/>
      <c r="L50" s="39"/>
      <c r="M50" s="42"/>
      <c r="N50" s="43">
        <f>N49-N48</f>
        <v>2819.4</v>
      </c>
      <c r="O50" s="44"/>
      <c r="P50" s="158">
        <f t="shared" si="6"/>
        <v>28194</v>
      </c>
    </row>
    <row r="51" spans="1:16" ht="12.75" thickBot="1" x14ac:dyDescent="0.25">
      <c r="A51" s="159"/>
      <c r="B51" s="160" t="s">
        <v>23</v>
      </c>
      <c r="C51" s="161"/>
      <c r="D51" s="162"/>
      <c r="E51" s="163"/>
      <c r="F51" s="164"/>
      <c r="G51" s="163"/>
      <c r="H51" s="165"/>
      <c r="I51" s="166"/>
      <c r="J51" s="165"/>
      <c r="K51" s="165"/>
      <c r="L51" s="165"/>
      <c r="M51" s="167"/>
      <c r="N51" s="168">
        <f>N50/N48*100</f>
        <v>109.25366193908394</v>
      </c>
      <c r="O51" s="169"/>
      <c r="P51" s="170">
        <f>P50/P48*100</f>
        <v>109.25366193908393</v>
      </c>
    </row>
    <row r="53" spans="1:16" ht="38.25" customHeight="1" x14ac:dyDescent="0.2">
      <c r="B53" s="213" t="s">
        <v>46</v>
      </c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</row>
  </sheetData>
  <sheetProtection sheet="1" objects="1" scenarios="1" selectLockedCells="1"/>
  <mergeCells count="14">
    <mergeCell ref="A2:P2"/>
    <mergeCell ref="C6:C8"/>
    <mergeCell ref="B53:P53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1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Oranjetien Fasul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Office</cp:lastModifiedBy>
  <cp:revision>2</cp:revision>
  <cp:lastPrinted>2020-08-17T09:00:38Z</cp:lastPrinted>
  <dcterms:created xsi:type="dcterms:W3CDTF">2011-02-16T14:36:36Z</dcterms:created>
  <dcterms:modified xsi:type="dcterms:W3CDTF">2020-08-17T09:00:53Z</dcterms:modified>
</cp:coreProperties>
</file>