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336"/>
  </bookViews>
  <sheets>
    <sheet name="Ranni kartofi" sheetId="1" r:id="rId1"/>
  </sheets>
  <calcPr calcId="145621"/>
</workbook>
</file>

<file path=xl/calcChain.xml><?xml version="1.0" encoding="utf-8"?>
<calcChain xmlns="http://schemas.openxmlformats.org/spreadsheetml/2006/main">
  <c r="N47" i="1" l="1"/>
  <c r="P47" i="1"/>
  <c r="I46" i="1"/>
  <c r="F41" i="1"/>
  <c r="N41" i="1"/>
  <c r="P43" i="1"/>
  <c r="M41" i="1"/>
  <c r="K41" i="1"/>
  <c r="N43" i="1"/>
  <c r="N42" i="1"/>
  <c r="G41" i="1"/>
  <c r="I41" i="1"/>
  <c r="K30" i="1"/>
  <c r="K15" i="1"/>
  <c r="K25" i="1"/>
  <c r="G30" i="1"/>
  <c r="G25" i="1"/>
  <c r="I25" i="1"/>
  <c r="G21" i="1"/>
  <c r="G15" i="1"/>
  <c r="G9" i="1"/>
  <c r="F9" i="1"/>
  <c r="M10" i="1"/>
  <c r="I11" i="1"/>
  <c r="I12" i="1"/>
  <c r="I13" i="1"/>
  <c r="I14" i="1"/>
  <c r="I16" i="1"/>
  <c r="I17" i="1"/>
  <c r="I18" i="1"/>
  <c r="I19" i="1"/>
  <c r="I20" i="1"/>
  <c r="I22" i="1"/>
  <c r="I23" i="1"/>
  <c r="I21" i="1"/>
  <c r="I2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2" i="1"/>
  <c r="P42" i="1"/>
  <c r="P41" i="1"/>
  <c r="I43" i="1"/>
  <c r="I44" i="1"/>
  <c r="I45" i="1"/>
  <c r="I10" i="1"/>
  <c r="I9" i="1"/>
  <c r="K23" i="1"/>
  <c r="M23" i="1"/>
  <c r="K24" i="1"/>
  <c r="M24" i="1"/>
  <c r="M18" i="1"/>
  <c r="M19" i="1"/>
  <c r="N19" i="1"/>
  <c r="P19" i="1"/>
  <c r="M20" i="1"/>
  <c r="M45" i="1"/>
  <c r="M44" i="1"/>
  <c r="M29" i="1"/>
  <c r="N29" i="1"/>
  <c r="P29" i="1"/>
  <c r="M28" i="1"/>
  <c r="N28" i="1"/>
  <c r="P28" i="1"/>
  <c r="M27" i="1"/>
  <c r="M26" i="1"/>
  <c r="M25" i="1"/>
  <c r="K22" i="1"/>
  <c r="M22" i="1"/>
  <c r="M16" i="1"/>
  <c r="N16" i="1"/>
  <c r="P16" i="1"/>
  <c r="M11" i="1"/>
  <c r="M12" i="1"/>
  <c r="N12" i="1"/>
  <c r="P12" i="1"/>
  <c r="M13" i="1"/>
  <c r="M14" i="1"/>
  <c r="N14" i="1"/>
  <c r="P14" i="1"/>
  <c r="L17" i="1"/>
  <c r="M17" i="1"/>
  <c r="N17" i="1"/>
  <c r="P17" i="1"/>
  <c r="M31" i="1"/>
  <c r="M32" i="1"/>
  <c r="N32" i="1"/>
  <c r="P32" i="1"/>
  <c r="M34" i="1"/>
  <c r="N34" i="1"/>
  <c r="P34" i="1"/>
  <c r="M35" i="1"/>
  <c r="M36" i="1"/>
  <c r="N36" i="1"/>
  <c r="P36" i="1"/>
  <c r="M37" i="1"/>
  <c r="N37" i="1"/>
  <c r="P37" i="1"/>
  <c r="M38" i="1"/>
  <c r="N38" i="1"/>
  <c r="P38" i="1"/>
  <c r="M39" i="1"/>
  <c r="N39" i="1"/>
  <c r="P39" i="1"/>
  <c r="M40" i="1"/>
  <c r="N40" i="1"/>
  <c r="P40" i="1"/>
  <c r="M33" i="1"/>
  <c r="N33" i="1"/>
  <c r="P33" i="1"/>
  <c r="N45" i="1"/>
  <c r="P45" i="1"/>
  <c r="N44" i="1"/>
  <c r="P44" i="1"/>
  <c r="N31" i="1"/>
  <c r="P31" i="1"/>
  <c r="N27" i="1"/>
  <c r="P27" i="1"/>
  <c r="N18" i="1"/>
  <c r="P18" i="1"/>
  <c r="N35" i="1"/>
  <c r="P35" i="1"/>
  <c r="N23" i="1"/>
  <c r="P23" i="1"/>
  <c r="N24" i="1"/>
  <c r="P24" i="1"/>
  <c r="N10" i="1"/>
  <c r="P30" i="1"/>
  <c r="M15" i="1"/>
  <c r="N15" i="1"/>
  <c r="N46" i="1"/>
  <c r="N20" i="1"/>
  <c r="P20" i="1"/>
  <c r="N22" i="1"/>
  <c r="P22" i="1"/>
  <c r="P21" i="1"/>
  <c r="M21" i="1"/>
  <c r="N21" i="1"/>
  <c r="I15" i="1"/>
  <c r="K21" i="1"/>
  <c r="M30" i="1"/>
  <c r="N13" i="1"/>
  <c r="P13" i="1"/>
  <c r="N11" i="1"/>
  <c r="P11" i="1"/>
  <c r="N26" i="1"/>
  <c r="P26" i="1"/>
  <c r="P25" i="1"/>
  <c r="N30" i="1"/>
  <c r="N25" i="1"/>
  <c r="P10" i="1"/>
  <c r="P9" i="1"/>
  <c r="M9" i="1"/>
  <c r="N9" i="1"/>
  <c r="P15" i="1"/>
  <c r="N48" i="1"/>
  <c r="P46" i="1"/>
  <c r="M46" i="1"/>
  <c r="P48" i="1"/>
  <c r="P49" i="1"/>
  <c r="N49" i="1"/>
</calcChain>
</file>

<file path=xl/sharedStrings.xml><?xml version="1.0" encoding="utf-8"?>
<sst xmlns="http://schemas.openxmlformats.org/spreadsheetml/2006/main" count="142" uniqueCount="91">
  <si>
    <t>декара</t>
  </si>
  <si>
    <t>№</t>
  </si>
  <si>
    <t xml:space="preserve">Период </t>
  </si>
  <si>
    <t>Брой /
Количество</t>
  </si>
  <si>
    <t>Цена на 
единица</t>
  </si>
  <si>
    <t>Стойност
лв</t>
  </si>
  <si>
    <t>Общи
разходи
лв</t>
  </si>
  <si>
    <t>Общи
Разходи
– лв</t>
  </si>
  <si>
    <t>I</t>
  </si>
  <si>
    <t>ОБРАБОТКА НА ПОЧВАТА</t>
  </si>
  <si>
    <t>Март – Април</t>
  </si>
  <si>
    <t>Ръчно окопаване</t>
  </si>
  <si>
    <t>II</t>
  </si>
  <si>
    <t>ТОРЕНЕ</t>
  </si>
  <si>
    <t xml:space="preserve">Ноември </t>
  </si>
  <si>
    <t>кг/дка</t>
  </si>
  <si>
    <t>III</t>
  </si>
  <si>
    <t>ПОЛИВАНЕ</t>
  </si>
  <si>
    <t>бр</t>
  </si>
  <si>
    <t>IV</t>
  </si>
  <si>
    <t>V</t>
  </si>
  <si>
    <t>РАСТИТЕЛНО -ЗАЩИТНИ ПРАКТИКИ</t>
  </si>
  <si>
    <t>лв/дка</t>
  </si>
  <si>
    <t>Неприятели</t>
  </si>
  <si>
    <t>VI</t>
  </si>
  <si>
    <t>ВСИЧКО РАЗХОДИ</t>
  </si>
  <si>
    <t>ПРИХОДИ</t>
  </si>
  <si>
    <t>ПЕЧАЛБА</t>
  </si>
  <si>
    <t>НОРМА НА ПЕЧАЛБА</t>
  </si>
  <si>
    <t>л/дка</t>
  </si>
  <si>
    <t>Април</t>
  </si>
  <si>
    <t>За да адаптирате технологичната карта за вашите условия, може да промените цифрите в полетата със светложълт фон</t>
  </si>
  <si>
    <t xml:space="preserve">Есенна оран    30 – 35 см </t>
  </si>
  <si>
    <t>Култивиране</t>
  </si>
  <si>
    <t>Февруари</t>
  </si>
  <si>
    <t>Ноември - Декември</t>
  </si>
  <si>
    <t>ПОДГОТОВКА НА ПОСАД. МАТЕРИАЛ И ЗАСАЖДАНЕ</t>
  </si>
  <si>
    <t>Загърляне</t>
  </si>
  <si>
    <t>Отопление</t>
  </si>
  <si>
    <t>Януари-Февруари</t>
  </si>
  <si>
    <t>Браздене</t>
  </si>
  <si>
    <t>Мероприятия</t>
  </si>
  <si>
    <t>Поливки   браздово с бензинова помпа</t>
  </si>
  <si>
    <t>Патенткалий ( в браздата )</t>
  </si>
  <si>
    <t>Засаждане</t>
  </si>
  <si>
    <t>Мярка</t>
  </si>
  <si>
    <t>Касетки пластмасови (5 годишно ползване)</t>
  </si>
  <si>
    <t>Амониева селитра (със загърлянето)</t>
  </si>
  <si>
    <t>Борба с плевелите</t>
  </si>
  <si>
    <t>г/дка</t>
  </si>
  <si>
    <t>Борба с болести</t>
  </si>
  <si>
    <t>мл/дка</t>
  </si>
  <si>
    <t>Юни</t>
  </si>
  <si>
    <t>РАЗХОДИ ПО ПРИБИРАНЕ НА ПРОДУКЦИЯТА</t>
  </si>
  <si>
    <t>Прибиране на продукцията</t>
  </si>
  <si>
    <t>Чували</t>
  </si>
  <si>
    <t>Мана -Ревус 250 СК</t>
  </si>
  <si>
    <t xml:space="preserve">Колорадски бръмбар </t>
  </si>
  <si>
    <t>Начин на изпълнение</t>
  </si>
  <si>
    <t>Наета техника</t>
  </si>
  <si>
    <t>Наети работници</t>
  </si>
  <si>
    <t>Покупка</t>
  </si>
  <si>
    <t>Собствено помещение и личен труд</t>
  </si>
  <si>
    <t>Разхвърляне ръчно с личен труд</t>
  </si>
  <si>
    <t>Моторна пръскачка с личен труд</t>
  </si>
  <si>
    <t>Март</t>
  </si>
  <si>
    <t xml:space="preserve">Калипсо 480 СК 0.02% </t>
  </si>
  <si>
    <t xml:space="preserve">Май </t>
  </si>
  <si>
    <t>Моспилан 20 СП 6 г/дка</t>
  </si>
  <si>
    <t xml:space="preserve">Зенкор 70 ВГ </t>
  </si>
  <si>
    <t xml:space="preserve">Телен червей </t>
  </si>
  <si>
    <t>Сантана 0.7 Г  ( в браздата )</t>
  </si>
  <si>
    <t xml:space="preserve">Април  </t>
  </si>
  <si>
    <t>Поливки   браздово с бензин</t>
  </si>
  <si>
    <t>Разходи за механизация</t>
  </si>
  <si>
    <t>Разходи за труд</t>
  </si>
  <si>
    <t>Разходи за материали</t>
  </si>
  <si>
    <t>Човекодни (надници )</t>
  </si>
  <si>
    <t>РАЗХОДИ ЗА ЕДИН ДЕКАР</t>
  </si>
  <si>
    <t xml:space="preserve"> </t>
  </si>
  <si>
    <t>Троен суперфосфат (в браздата)</t>
  </si>
  <si>
    <t>Амониева селитра (в браздата)</t>
  </si>
  <si>
    <t>Ел. отопление</t>
  </si>
  <si>
    <t>Транспорт и складиране</t>
  </si>
  <si>
    <t xml:space="preserve">Стойност </t>
  </si>
  <si>
    <t>Снабдяване с посадъчен материал</t>
  </si>
  <si>
    <t>Подреждане в касетки и други грижи по бреме на рътенето</t>
  </si>
  <si>
    <t>клв.часа</t>
  </si>
  <si>
    <t>Изваждане с катофовадачка</t>
  </si>
  <si>
    <t>ОТГЛЕЖДАНЕ НА РАННИ КАРТОФИ</t>
  </si>
  <si>
    <t>ТЕХНОЛОГИЧНА КАРТА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</si>
</sst>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27"/>
      </patternFill>
    </fill>
  </fills>
  <borders count="75">
    <border>
      <left/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3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double">
        <color indexed="8"/>
      </right>
      <top style="medium">
        <color indexed="8"/>
      </top>
      <bottom/>
      <diagonal/>
    </border>
    <border>
      <left/>
      <right style="thin">
        <color indexed="63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3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3"/>
      </left>
      <right/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 style="double">
        <color indexed="8"/>
      </top>
      <bottom/>
      <diagonal/>
    </border>
    <border>
      <left style="thin">
        <color indexed="8"/>
      </left>
      <right style="thin">
        <color indexed="63"/>
      </right>
      <top style="double">
        <color indexed="8"/>
      </top>
      <bottom/>
      <diagonal/>
    </border>
    <border>
      <left style="thin">
        <color indexed="63"/>
      </left>
      <right style="medium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3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3"/>
      </left>
      <right style="medium">
        <color indexed="8"/>
      </right>
      <top style="double">
        <color indexed="8"/>
      </top>
      <bottom/>
      <diagonal/>
    </border>
    <border>
      <left/>
      <right style="thin">
        <color indexed="63"/>
      </right>
      <top/>
      <bottom style="double">
        <color indexed="8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vertical="top" wrapText="1"/>
    </xf>
    <xf numFmtId="0" fontId="2" fillId="0" borderId="0" xfId="0" applyFont="1"/>
    <xf numFmtId="0" fontId="1" fillId="0" borderId="0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justify" vertical="top"/>
    </xf>
    <xf numFmtId="0" fontId="3" fillId="0" borderId="3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wrapText="1"/>
      <protection locked="0"/>
    </xf>
    <xf numFmtId="2" fontId="1" fillId="0" borderId="6" xfId="0" applyNumberFormat="1" applyFont="1" applyBorder="1" applyAlignment="1" applyProtection="1">
      <alignment wrapText="1"/>
      <protection hidden="1"/>
    </xf>
    <xf numFmtId="0" fontId="1" fillId="0" borderId="7" xfId="0" applyFont="1" applyBorder="1" applyAlignment="1" applyProtection="1">
      <alignment wrapText="1"/>
      <protection hidden="1"/>
    </xf>
    <xf numFmtId="2" fontId="1" fillId="0" borderId="8" xfId="0" applyNumberFormat="1" applyFont="1" applyBorder="1" applyAlignment="1" applyProtection="1">
      <alignment wrapText="1"/>
      <protection hidden="1"/>
    </xf>
    <xf numFmtId="0" fontId="7" fillId="3" borderId="9" xfId="0" applyFont="1" applyFill="1" applyBorder="1"/>
    <xf numFmtId="0" fontId="7" fillId="3" borderId="10" xfId="0" applyFont="1" applyFill="1" applyBorder="1" applyAlignment="1">
      <alignment horizontal="left" vertical="top" wrapText="1"/>
    </xf>
    <xf numFmtId="0" fontId="3" fillId="3" borderId="11" xfId="0" applyFont="1" applyFill="1" applyBorder="1"/>
    <xf numFmtId="0" fontId="3" fillId="3" borderId="12" xfId="0" applyFont="1" applyFill="1" applyBorder="1"/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/>
    <xf numFmtId="0" fontId="5" fillId="3" borderId="1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vertical="top" wrapText="1"/>
    </xf>
    <xf numFmtId="0" fontId="8" fillId="3" borderId="15" xfId="0" applyFont="1" applyFill="1" applyBorder="1" applyAlignment="1">
      <alignment vertical="top"/>
    </xf>
    <xf numFmtId="0" fontId="5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wrapText="1"/>
    </xf>
    <xf numFmtId="0" fontId="7" fillId="3" borderId="11" xfId="0" applyFont="1" applyFill="1" applyBorder="1"/>
    <xf numFmtId="2" fontId="3" fillId="3" borderId="12" xfId="0" applyNumberFormat="1" applyFont="1" applyFill="1" applyBorder="1"/>
    <xf numFmtId="0" fontId="1" fillId="3" borderId="18" xfId="0" applyFont="1" applyFill="1" applyBorder="1" applyAlignment="1">
      <alignment horizontal="left" vertical="center" wrapText="1"/>
    </xf>
    <xf numFmtId="2" fontId="3" fillId="3" borderId="14" xfId="0" applyNumberFormat="1" applyFont="1" applyFill="1" applyBorder="1" applyAlignment="1" applyProtection="1">
      <alignment horizontal="right" vertical="center" wrapText="1"/>
      <protection hidden="1"/>
    </xf>
    <xf numFmtId="0" fontId="1" fillId="2" borderId="7" xfId="0" applyFont="1" applyFill="1" applyBorder="1" applyAlignment="1" applyProtection="1">
      <alignment horizontal="right" wrapText="1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2" fontId="1" fillId="3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20" xfId="0" applyFont="1" applyFill="1" applyBorder="1" applyAlignment="1" applyProtection="1">
      <alignment horizontal="right" vertical="center" wrapText="1"/>
      <protection hidden="1"/>
    </xf>
    <xf numFmtId="0" fontId="9" fillId="3" borderId="18" xfId="0" applyFont="1" applyFill="1" applyBorder="1" applyAlignment="1">
      <alignment horizontal="left" vertical="top" wrapText="1"/>
    </xf>
    <xf numFmtId="0" fontId="9" fillId="3" borderId="18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 applyProtection="1">
      <alignment horizontal="right" vertical="center" wrapText="1"/>
      <protection locked="0"/>
    </xf>
    <xf numFmtId="0" fontId="9" fillId="3" borderId="21" xfId="0" applyFont="1" applyFill="1" applyBorder="1" applyAlignment="1" applyProtection="1">
      <alignment horizontal="right" vertical="center" wrapText="1"/>
      <protection locked="0"/>
    </xf>
    <xf numFmtId="2" fontId="9" fillId="3" borderId="22" xfId="0" applyNumberFormat="1" applyFont="1" applyFill="1" applyBorder="1" applyAlignment="1" applyProtection="1">
      <alignment horizontal="right" vertical="center" wrapText="1"/>
      <protection locked="0"/>
    </xf>
    <xf numFmtId="2" fontId="9" fillId="3" borderId="19" xfId="0" applyNumberFormat="1" applyFont="1" applyFill="1" applyBorder="1" applyAlignment="1" applyProtection="1">
      <alignment horizontal="right" vertical="center" wrapText="1"/>
      <protection locked="0"/>
    </xf>
    <xf numFmtId="2" fontId="9" fillId="3" borderId="19" xfId="0" applyNumberFormat="1" applyFont="1" applyFill="1" applyBorder="1" applyAlignment="1" applyProtection="1">
      <alignment horizontal="right" vertical="center" wrapText="1"/>
      <protection hidden="1"/>
    </xf>
    <xf numFmtId="2" fontId="9" fillId="3" borderId="14" xfId="0" applyNumberFormat="1" applyFont="1" applyFill="1" applyBorder="1" applyAlignment="1" applyProtection="1">
      <alignment horizontal="right" vertical="center" wrapText="1"/>
      <protection hidden="1"/>
    </xf>
    <xf numFmtId="0" fontId="9" fillId="3" borderId="20" xfId="0" applyFont="1" applyFill="1" applyBorder="1" applyAlignment="1" applyProtection="1">
      <alignment horizontal="right" vertical="center" wrapText="1"/>
      <protection hidden="1"/>
    </xf>
    <xf numFmtId="0" fontId="1" fillId="0" borderId="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2" fontId="1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6" xfId="0" applyNumberFormat="1" applyFont="1" applyBorder="1" applyAlignment="1" applyProtection="1">
      <alignment horizontal="right" vertical="center" wrapText="1"/>
      <protection hidden="1"/>
    </xf>
    <xf numFmtId="2" fontId="1" fillId="0" borderId="8" xfId="0" applyNumberFormat="1" applyFont="1" applyBorder="1" applyAlignment="1" applyProtection="1">
      <alignment horizontal="right" vertical="center" wrapText="1"/>
      <protection hidden="1"/>
    </xf>
    <xf numFmtId="0" fontId="1" fillId="0" borderId="7" xfId="0" applyFont="1" applyBorder="1" applyAlignment="1" applyProtection="1">
      <alignment horizontal="right" vertical="center" wrapText="1"/>
      <protection hidden="1"/>
    </xf>
    <xf numFmtId="1" fontId="1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5" fillId="3" borderId="24" xfId="0" applyFont="1" applyFill="1" applyBorder="1" applyAlignment="1" applyProtection="1">
      <alignment horizontal="right" vertical="center" wrapText="1"/>
      <protection locked="0"/>
    </xf>
    <xf numFmtId="2" fontId="5" fillId="3" borderId="25" xfId="0" applyNumberFormat="1" applyFont="1" applyFill="1" applyBorder="1" applyAlignment="1" applyProtection="1">
      <alignment horizontal="right" vertical="center" wrapText="1"/>
      <protection locked="0"/>
    </xf>
    <xf numFmtId="2" fontId="5" fillId="3" borderId="24" xfId="0" applyNumberFormat="1" applyFont="1" applyFill="1" applyBorder="1" applyAlignment="1" applyProtection="1">
      <alignment horizontal="right" vertical="center" wrapText="1"/>
      <protection locked="0"/>
    </xf>
    <xf numFmtId="2" fontId="5" fillId="3" borderId="24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26" xfId="0" applyNumberFormat="1" applyFont="1" applyFill="1" applyBorder="1" applyAlignment="1" applyProtection="1">
      <alignment horizontal="right" vertical="center" wrapText="1"/>
      <protection hidden="1"/>
    </xf>
    <xf numFmtId="0" fontId="5" fillId="3" borderId="27" xfId="0" applyFont="1" applyFill="1" applyBorder="1" applyAlignment="1" applyProtection="1">
      <alignment horizontal="right" vertical="center" wrapText="1"/>
      <protection hidden="1"/>
    </xf>
    <xf numFmtId="0" fontId="5" fillId="3" borderId="7" xfId="0" applyFont="1" applyFill="1" applyBorder="1" applyAlignment="1" applyProtection="1">
      <alignment horizontal="right" vertical="center" wrapText="1"/>
      <protection locked="0"/>
    </xf>
    <xf numFmtId="2" fontId="5" fillId="5" borderId="5" xfId="0" applyNumberFormat="1" applyFont="1" applyFill="1" applyBorder="1" applyAlignment="1" applyProtection="1">
      <alignment horizontal="right" vertical="center" wrapText="1"/>
      <protection locked="0"/>
    </xf>
    <xf numFmtId="2" fontId="5" fillId="5" borderId="6" xfId="0" applyNumberFormat="1" applyFont="1" applyFill="1" applyBorder="1" applyAlignment="1" applyProtection="1">
      <alignment horizontal="right" vertical="center" wrapText="1"/>
      <protection locked="0"/>
    </xf>
    <xf numFmtId="2" fontId="5" fillId="3" borderId="6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8" xfId="0" applyNumberFormat="1" applyFont="1" applyFill="1" applyBorder="1" applyAlignment="1" applyProtection="1">
      <alignment horizontal="right" vertical="center" wrapText="1"/>
      <protection hidden="1"/>
    </xf>
    <xf numFmtId="0" fontId="5" fillId="3" borderId="7" xfId="0" applyFont="1" applyFill="1" applyBorder="1" applyAlignment="1" applyProtection="1">
      <alignment horizontal="right" vertical="center" wrapText="1"/>
      <protection hidden="1"/>
    </xf>
    <xf numFmtId="2" fontId="5" fillId="3" borderId="5" xfId="0" applyNumberFormat="1" applyFont="1" applyFill="1" applyBorder="1" applyAlignment="1" applyProtection="1">
      <alignment horizontal="right" vertical="center" wrapText="1"/>
      <protection locked="0"/>
    </xf>
    <xf numFmtId="2" fontId="5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3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justify" vertical="center"/>
    </xf>
    <xf numFmtId="0" fontId="8" fillId="3" borderId="28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vertical="center" wrapText="1"/>
    </xf>
    <xf numFmtId="0" fontId="1" fillId="2" borderId="30" xfId="0" applyFont="1" applyFill="1" applyBorder="1" applyAlignment="1" applyProtection="1">
      <alignment horizontal="right" vertical="center" wrapText="1"/>
      <protection locked="0"/>
    </xf>
    <xf numFmtId="0" fontId="1" fillId="2" borderId="31" xfId="0" applyFont="1" applyFill="1" applyBorder="1" applyAlignment="1" applyProtection="1">
      <alignment horizontal="right" vertical="center" wrapText="1"/>
      <protection locked="0"/>
    </xf>
    <xf numFmtId="0" fontId="1" fillId="2" borderId="6" xfId="0" applyFont="1" applyFill="1" applyBorder="1" applyAlignment="1" applyProtection="1">
      <alignment horizontal="right" vertical="center" wrapText="1"/>
      <protection locked="0"/>
    </xf>
    <xf numFmtId="2" fontId="1" fillId="2" borderId="32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31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31" xfId="0" applyNumberFormat="1" applyFont="1" applyBorder="1" applyAlignment="1" applyProtection="1">
      <alignment horizontal="right" vertical="center" wrapText="1"/>
      <protection hidden="1"/>
    </xf>
    <xf numFmtId="0" fontId="1" fillId="0" borderId="30" xfId="0" applyFont="1" applyBorder="1" applyAlignment="1" applyProtection="1">
      <alignment horizontal="right" vertical="center" wrapText="1"/>
      <protection hidden="1"/>
    </xf>
    <xf numFmtId="2" fontId="1" fillId="0" borderId="33" xfId="0" applyNumberFormat="1" applyFont="1" applyBorder="1" applyAlignment="1" applyProtection="1">
      <alignment horizontal="right" vertical="center" wrapText="1"/>
      <protection hidden="1"/>
    </xf>
    <xf numFmtId="0" fontId="1" fillId="0" borderId="34" xfId="0" applyFont="1" applyBorder="1" applyAlignment="1">
      <alignment vertical="top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9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37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8" xfId="0" applyFont="1" applyBorder="1" applyAlignment="1">
      <alignment horizontal="left" vertical="center" wrapText="1"/>
    </xf>
    <xf numFmtId="2" fontId="1" fillId="0" borderId="39" xfId="0" applyNumberFormat="1" applyFont="1" applyBorder="1" applyAlignment="1" applyProtection="1">
      <alignment horizontal="right" vertical="center" wrapText="1"/>
      <protection hidden="1"/>
    </xf>
    <xf numFmtId="0" fontId="1" fillId="0" borderId="1" xfId="0" applyFont="1" applyBorder="1" applyAlignment="1">
      <alignment horizontal="right" vertical="top" wrapText="1"/>
    </xf>
    <xf numFmtId="0" fontId="9" fillId="3" borderId="18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40" xfId="0" applyFont="1" applyFill="1" applyBorder="1" applyAlignment="1">
      <alignment horizontal="left" vertical="center" wrapText="1"/>
    </xf>
    <xf numFmtId="0" fontId="1" fillId="4" borderId="41" xfId="0" applyFont="1" applyFill="1" applyBorder="1" applyAlignment="1">
      <alignment horizontal="center" vertical="center" wrapText="1"/>
    </xf>
    <xf numFmtId="1" fontId="1" fillId="0" borderId="6" xfId="0" applyNumberFormat="1" applyFont="1" applyBorder="1" applyAlignment="1" applyProtection="1">
      <alignment wrapText="1"/>
      <protection hidden="1"/>
    </xf>
    <xf numFmtId="1" fontId="10" fillId="2" borderId="54" xfId="0" applyNumberFormat="1" applyFont="1" applyFill="1" applyBorder="1" applyAlignment="1" applyProtection="1">
      <alignment horizontal="center" vertical="center"/>
      <protection locked="0"/>
    </xf>
    <xf numFmtId="0" fontId="10" fillId="0" borderId="55" xfId="0" applyFont="1" applyBorder="1" applyAlignment="1">
      <alignment vertical="center"/>
    </xf>
    <xf numFmtId="0" fontId="7" fillId="3" borderId="60" xfId="0" applyFont="1" applyFill="1" applyBorder="1" applyAlignment="1">
      <alignment vertical="top"/>
    </xf>
    <xf numFmtId="0" fontId="3" fillId="3" borderId="61" xfId="0" applyFont="1" applyFill="1" applyBorder="1"/>
    <xf numFmtId="0" fontId="2" fillId="0" borderId="62" xfId="0" applyFont="1" applyBorder="1" applyAlignment="1">
      <alignment vertical="top"/>
    </xf>
    <xf numFmtId="2" fontId="1" fillId="0" borderId="63" xfId="0" applyNumberFormat="1" applyFont="1" applyBorder="1" applyAlignment="1" applyProtection="1">
      <alignment wrapText="1"/>
      <protection hidden="1"/>
    </xf>
    <xf numFmtId="0" fontId="7" fillId="3" borderId="64" xfId="0" applyFont="1" applyFill="1" applyBorder="1" applyAlignment="1">
      <alignment vertical="top"/>
    </xf>
    <xf numFmtId="2" fontId="9" fillId="3" borderId="61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62" xfId="0" applyFont="1" applyBorder="1" applyAlignment="1">
      <alignment vertical="top" wrapText="1"/>
    </xf>
    <xf numFmtId="2" fontId="1" fillId="0" borderId="63" xfId="0" applyNumberFormat="1" applyFont="1" applyBorder="1" applyAlignment="1" applyProtection="1">
      <alignment horizontal="right" vertical="center" wrapText="1"/>
      <protection hidden="1"/>
    </xf>
    <xf numFmtId="0" fontId="4" fillId="0" borderId="62" xfId="0" applyFont="1" applyBorder="1" applyAlignment="1">
      <alignment vertical="top"/>
    </xf>
    <xf numFmtId="2" fontId="3" fillId="3" borderId="61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56" xfId="0" applyFont="1" applyBorder="1" applyAlignment="1">
      <alignment vertical="top"/>
    </xf>
    <xf numFmtId="2" fontId="1" fillId="0" borderId="65" xfId="0" applyNumberFormat="1" applyFont="1" applyBorder="1" applyAlignment="1" applyProtection="1">
      <alignment horizontal="right" vertical="center" wrapText="1"/>
      <protection hidden="1"/>
    </xf>
    <xf numFmtId="0" fontId="5" fillId="3" borderId="66" xfId="0" applyFont="1" applyFill="1" applyBorder="1" applyAlignment="1">
      <alignment vertical="top"/>
    </xf>
    <xf numFmtId="2" fontId="5" fillId="3" borderId="67" xfId="0" applyNumberFormat="1" applyFont="1" applyFill="1" applyBorder="1" applyAlignment="1" applyProtection="1">
      <alignment horizontal="right" vertical="center" wrapText="1"/>
      <protection hidden="1"/>
    </xf>
    <xf numFmtId="0" fontId="5" fillId="3" borderId="62" xfId="0" applyFont="1" applyFill="1" applyBorder="1" applyAlignment="1">
      <alignment vertical="top"/>
    </xf>
    <xf numFmtId="2" fontId="5" fillId="3" borderId="63" xfId="0" applyNumberFormat="1" applyFont="1" applyFill="1" applyBorder="1" applyAlignment="1" applyProtection="1">
      <alignment horizontal="right" vertical="center" wrapText="1"/>
      <protection hidden="1"/>
    </xf>
    <xf numFmtId="0" fontId="5" fillId="3" borderId="68" xfId="0" applyFont="1" applyFill="1" applyBorder="1" applyAlignment="1">
      <alignment vertical="top"/>
    </xf>
    <xf numFmtId="0" fontId="8" fillId="3" borderId="69" xfId="0" applyFont="1" applyFill="1" applyBorder="1"/>
    <xf numFmtId="0" fontId="8" fillId="3" borderId="70" xfId="0" applyFont="1" applyFill="1" applyBorder="1"/>
    <xf numFmtId="0" fontId="5" fillId="3" borderId="70" xfId="0" applyFont="1" applyFill="1" applyBorder="1"/>
    <xf numFmtId="0" fontId="5" fillId="3" borderId="70" xfId="0" applyFont="1" applyFill="1" applyBorder="1" applyAlignment="1">
      <alignment horizontal="right" vertical="center"/>
    </xf>
    <xf numFmtId="0" fontId="5" fillId="3" borderId="71" xfId="0" applyFont="1" applyFill="1" applyBorder="1" applyAlignment="1">
      <alignment horizontal="right" vertical="center"/>
    </xf>
    <xf numFmtId="2" fontId="5" fillId="3" borderId="72" xfId="0" applyNumberFormat="1" applyFont="1" applyFill="1" applyBorder="1" applyAlignment="1">
      <alignment horizontal="right" vertical="center"/>
    </xf>
    <xf numFmtId="0" fontId="5" fillId="3" borderId="73" xfId="0" applyFont="1" applyFill="1" applyBorder="1" applyAlignment="1">
      <alignment horizontal="right" vertical="center"/>
    </xf>
    <xf numFmtId="2" fontId="5" fillId="3" borderId="74" xfId="0" applyNumberFormat="1" applyFont="1" applyFill="1" applyBorder="1" applyAlignment="1">
      <alignment horizontal="right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1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1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4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57150</xdr:rowOff>
    </xdr:from>
    <xdr:to>
      <xdr:col>1</xdr:col>
      <xdr:colOff>1228725</xdr:colOff>
      <xdr:row>1</xdr:row>
      <xdr:rowOff>628650</xdr:rowOff>
    </xdr:to>
    <xdr:pic>
      <xdr:nvPicPr>
        <xdr:cNvPr id="12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9429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1</xdr:row>
      <xdr:rowOff>589861</xdr:rowOff>
    </xdr:from>
    <xdr:ext cx="1924050" cy="323165"/>
    <xdr:sp macro="" textlink="">
      <xdr:nvSpPr>
        <xdr:cNvPr id="6" name="TextBox 5"/>
        <xdr:cNvSpPr txBox="1"/>
      </xdr:nvSpPr>
      <xdr:spPr>
        <a:xfrm>
          <a:off x="76200" y="732736"/>
          <a:ext cx="1924050" cy="323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>
            <a:lnSpc>
              <a:spcPts val="8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Фондация</a:t>
          </a:r>
        </a:p>
        <a:p>
          <a:pPr algn="ctr">
            <a:lnSpc>
              <a:spcPts val="10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„Земята-източник на доходи”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zoomScaleNormal="100" zoomScaleSheetLayoutView="150" workbookViewId="0">
      <pane ySplit="8" topLeftCell="A9" activePane="bottomLeft" state="frozen"/>
      <selection pane="bottomLeft" activeCell="A2" sqref="A2:P2"/>
    </sheetView>
  </sheetViews>
  <sheetFormatPr defaultRowHeight="11.25" x14ac:dyDescent="0.2"/>
  <cols>
    <col min="1" max="1" width="3.42578125" style="1" customWidth="1"/>
    <col min="2" max="2" width="43.85546875" style="1" bestFit="1" customWidth="1"/>
    <col min="3" max="3" width="26.28515625" style="1" bestFit="1" customWidth="1"/>
    <col min="4" max="4" width="15.42578125" style="2" bestFit="1" customWidth="1"/>
    <col min="5" max="5" width="8.7109375" style="2" customWidth="1"/>
    <col min="6" max="6" width="8.28515625" style="2" customWidth="1"/>
    <col min="7" max="7" width="8.85546875" style="2" customWidth="1"/>
    <col min="8" max="9" width="8" style="2" customWidth="1"/>
    <col min="10" max="10" width="6.140625" style="1" customWidth="1"/>
    <col min="11" max="11" width="9.7109375" style="1" customWidth="1"/>
    <col min="12" max="12" width="7.5703125" style="1" customWidth="1"/>
    <col min="13" max="14" width="8.140625" style="1" customWidth="1"/>
    <col min="15" max="15" width="3.5703125" style="1" customWidth="1"/>
    <col min="16" max="16" width="9.140625" style="3"/>
    <col min="17" max="17" width="9.140625" style="1"/>
    <col min="18" max="18" width="10" style="1" customWidth="1"/>
    <col min="19" max="16384" width="9.140625" style="1"/>
  </cols>
  <sheetData>
    <row r="1" spans="1:19" ht="8.25" customHeight="1" x14ac:dyDescent="0.2"/>
    <row r="2" spans="1:19" ht="51.75" customHeight="1" x14ac:dyDescent="0.2">
      <c r="A2" s="173" t="s">
        <v>90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9" ht="21" customHeight="1" x14ac:dyDescent="0.2">
      <c r="A3" s="172" t="s">
        <v>89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</row>
    <row r="4" spans="1:19" ht="15.75" customHeight="1" x14ac:dyDescent="0.2">
      <c r="A4" s="152" t="s">
        <v>31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</row>
    <row r="5" spans="1:19" ht="13.5" thickBot="1" x14ac:dyDescent="0.2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</row>
    <row r="6" spans="1:19" ht="12.75" customHeight="1" x14ac:dyDescent="0.15">
      <c r="A6" s="156" t="s">
        <v>1</v>
      </c>
      <c r="B6" s="159" t="s">
        <v>41</v>
      </c>
      <c r="C6" s="169" t="s">
        <v>58</v>
      </c>
      <c r="D6" s="166" t="s">
        <v>2</v>
      </c>
      <c r="E6" s="164" t="s">
        <v>78</v>
      </c>
      <c r="F6" s="164"/>
      <c r="G6" s="164"/>
      <c r="H6" s="164"/>
      <c r="I6" s="164"/>
      <c r="J6" s="164"/>
      <c r="K6" s="164"/>
      <c r="L6" s="164"/>
      <c r="M6" s="164"/>
      <c r="N6" s="165"/>
      <c r="O6" s="121">
        <v>3</v>
      </c>
      <c r="P6" s="122" t="s">
        <v>0</v>
      </c>
    </row>
    <row r="7" spans="1:19" ht="25.5" customHeight="1" x14ac:dyDescent="0.2">
      <c r="A7" s="157"/>
      <c r="B7" s="160"/>
      <c r="C7" s="170"/>
      <c r="D7" s="167"/>
      <c r="E7" s="162" t="s">
        <v>74</v>
      </c>
      <c r="F7" s="163"/>
      <c r="G7" s="162" t="s">
        <v>75</v>
      </c>
      <c r="H7" s="162"/>
      <c r="I7" s="163"/>
      <c r="J7" s="154" t="s">
        <v>76</v>
      </c>
      <c r="K7" s="154"/>
      <c r="L7" s="154"/>
      <c r="M7" s="154"/>
      <c r="N7" s="155"/>
      <c r="O7" s="148" t="s">
        <v>7</v>
      </c>
      <c r="P7" s="149"/>
    </row>
    <row r="8" spans="1:19" ht="25.5" customHeight="1" thickBot="1" x14ac:dyDescent="0.25">
      <c r="A8" s="158"/>
      <c r="B8" s="161"/>
      <c r="C8" s="171"/>
      <c r="D8" s="168"/>
      <c r="E8" s="10" t="s">
        <v>45</v>
      </c>
      <c r="F8" s="10" t="s">
        <v>84</v>
      </c>
      <c r="G8" s="11" t="s">
        <v>77</v>
      </c>
      <c r="H8" s="10" t="s">
        <v>4</v>
      </c>
      <c r="I8" s="10" t="s">
        <v>5</v>
      </c>
      <c r="J8" s="10" t="s">
        <v>45</v>
      </c>
      <c r="K8" s="31" t="s">
        <v>3</v>
      </c>
      <c r="L8" s="32" t="s">
        <v>4</v>
      </c>
      <c r="M8" s="32" t="s">
        <v>5</v>
      </c>
      <c r="N8" s="32" t="s">
        <v>6</v>
      </c>
      <c r="O8" s="150"/>
      <c r="P8" s="151"/>
      <c r="S8" s="4"/>
    </row>
    <row r="9" spans="1:19" ht="12" thickBot="1" x14ac:dyDescent="0.25">
      <c r="A9" s="123" t="s">
        <v>8</v>
      </c>
      <c r="B9" s="18" t="s">
        <v>9</v>
      </c>
      <c r="C9" s="34"/>
      <c r="D9" s="20"/>
      <c r="E9" s="20"/>
      <c r="F9" s="20">
        <f>SUM(F10:F14)</f>
        <v>65</v>
      </c>
      <c r="G9" s="21">
        <f>SUM(G10:G14)</f>
        <v>3.5</v>
      </c>
      <c r="H9" s="21"/>
      <c r="I9" s="21">
        <f>SUM(I10:I14)</f>
        <v>87.5</v>
      </c>
      <c r="J9" s="21"/>
      <c r="K9" s="22"/>
      <c r="L9" s="21"/>
      <c r="M9" s="35">
        <f>SUM(M10:M14)</f>
        <v>0</v>
      </c>
      <c r="N9" s="35">
        <f>SUM(N10:N14)</f>
        <v>152.5</v>
      </c>
      <c r="O9" s="23"/>
      <c r="P9" s="124">
        <f>SUM(P10:P14)</f>
        <v>457.5</v>
      </c>
    </row>
    <row r="10" spans="1:19" ht="13.5" thickTop="1" x14ac:dyDescent="0.2">
      <c r="A10" s="125"/>
      <c r="B10" s="7" t="s">
        <v>32</v>
      </c>
      <c r="C10" s="76" t="s">
        <v>59</v>
      </c>
      <c r="D10" s="53" t="s">
        <v>14</v>
      </c>
      <c r="E10" s="77" t="s">
        <v>22</v>
      </c>
      <c r="F10" s="120">
        <v>25</v>
      </c>
      <c r="G10" s="38"/>
      <c r="H10" s="38"/>
      <c r="I10" s="38">
        <f>H10*G10</f>
        <v>0</v>
      </c>
      <c r="J10" s="12"/>
      <c r="K10" s="13"/>
      <c r="L10" s="14"/>
      <c r="M10" s="15">
        <f>K10*L10</f>
        <v>0</v>
      </c>
      <c r="N10" s="17">
        <f>M10+F10+I10</f>
        <v>25</v>
      </c>
      <c r="O10" s="16"/>
      <c r="P10" s="126">
        <f>N10*$O$6</f>
        <v>75</v>
      </c>
    </row>
    <row r="11" spans="1:19" ht="12.75" x14ac:dyDescent="0.2">
      <c r="A11" s="125"/>
      <c r="B11" s="7" t="s">
        <v>33</v>
      </c>
      <c r="C11" s="76" t="s">
        <v>59</v>
      </c>
      <c r="D11" s="53" t="s">
        <v>34</v>
      </c>
      <c r="E11" s="77" t="s">
        <v>22</v>
      </c>
      <c r="F11" s="120">
        <v>20</v>
      </c>
      <c r="G11" s="38"/>
      <c r="H11" s="38"/>
      <c r="I11" s="38">
        <f t="shared" ref="I11:I45" si="0">H11*G11</f>
        <v>0</v>
      </c>
      <c r="J11" s="12"/>
      <c r="K11" s="13"/>
      <c r="L11" s="14"/>
      <c r="M11" s="15">
        <f>K11*L11</f>
        <v>0</v>
      </c>
      <c r="N11" s="17">
        <f>M11+F11+I11</f>
        <v>20</v>
      </c>
      <c r="O11" s="16"/>
      <c r="P11" s="126">
        <f>N11*$O$6</f>
        <v>60</v>
      </c>
    </row>
    <row r="12" spans="1:19" ht="12.75" x14ac:dyDescent="0.2">
      <c r="A12" s="125"/>
      <c r="B12" s="7" t="s">
        <v>40</v>
      </c>
      <c r="C12" s="76" t="s">
        <v>59</v>
      </c>
      <c r="D12" s="53" t="s">
        <v>34</v>
      </c>
      <c r="E12" s="77" t="s">
        <v>22</v>
      </c>
      <c r="F12" s="120">
        <v>20</v>
      </c>
      <c r="G12" s="39"/>
      <c r="H12" s="39"/>
      <c r="I12" s="39">
        <f t="shared" si="0"/>
        <v>0</v>
      </c>
      <c r="J12" s="12"/>
      <c r="K12" s="13"/>
      <c r="L12" s="14"/>
      <c r="M12" s="15">
        <f>K12*L12</f>
        <v>0</v>
      </c>
      <c r="N12" s="17">
        <f>M12+F12+I12</f>
        <v>20</v>
      </c>
      <c r="O12" s="16"/>
      <c r="P12" s="126">
        <f>N12*$O$6</f>
        <v>60</v>
      </c>
    </row>
    <row r="13" spans="1:19" ht="12" customHeight="1" x14ac:dyDescent="0.2">
      <c r="A13" s="125"/>
      <c r="B13" s="7" t="s">
        <v>11</v>
      </c>
      <c r="C13" s="76" t="s">
        <v>60</v>
      </c>
      <c r="D13" s="53" t="s">
        <v>10</v>
      </c>
      <c r="E13" s="77"/>
      <c r="F13" s="120"/>
      <c r="G13" s="39">
        <v>1.5</v>
      </c>
      <c r="H13" s="39">
        <v>25</v>
      </c>
      <c r="I13" s="39">
        <f t="shared" si="0"/>
        <v>37.5</v>
      </c>
      <c r="J13" s="12"/>
      <c r="K13" s="13"/>
      <c r="L13" s="14"/>
      <c r="M13" s="15">
        <f>K13*L13</f>
        <v>0</v>
      </c>
      <c r="N13" s="17">
        <f>M13+F13+I13</f>
        <v>37.5</v>
      </c>
      <c r="O13" s="16"/>
      <c r="P13" s="126">
        <f>N13*$O$6</f>
        <v>112.5</v>
      </c>
    </row>
    <row r="14" spans="1:19" ht="13.5" thickBot="1" x14ac:dyDescent="0.25">
      <c r="A14" s="125"/>
      <c r="B14" s="30" t="s">
        <v>37</v>
      </c>
      <c r="C14" s="52" t="s">
        <v>60</v>
      </c>
      <c r="D14" s="53" t="s">
        <v>30</v>
      </c>
      <c r="E14" s="119"/>
      <c r="F14" s="33"/>
      <c r="G14" s="39">
        <v>2</v>
      </c>
      <c r="H14" s="39">
        <v>25</v>
      </c>
      <c r="I14" s="39">
        <f t="shared" si="0"/>
        <v>50</v>
      </c>
      <c r="J14" s="12"/>
      <c r="K14" s="13"/>
      <c r="L14" s="14"/>
      <c r="M14" s="15">
        <f>K14*L14</f>
        <v>0</v>
      </c>
      <c r="N14" s="17">
        <f>M14+F14+I14</f>
        <v>50</v>
      </c>
      <c r="O14" s="16"/>
      <c r="P14" s="126">
        <f>N14*$O$6</f>
        <v>150</v>
      </c>
    </row>
    <row r="15" spans="1:19" s="5" customFormat="1" ht="12" thickBot="1" x14ac:dyDescent="0.25">
      <c r="A15" s="127" t="s">
        <v>12</v>
      </c>
      <c r="B15" s="19" t="s">
        <v>36</v>
      </c>
      <c r="C15" s="78"/>
      <c r="D15" s="43"/>
      <c r="E15" s="118"/>
      <c r="F15" s="43"/>
      <c r="G15" s="44">
        <f>SUM(G16:G20)</f>
        <v>3</v>
      </c>
      <c r="H15" s="44"/>
      <c r="I15" s="44">
        <f>SUM(I16:I20)</f>
        <v>75</v>
      </c>
      <c r="J15" s="96"/>
      <c r="K15" s="46">
        <f>SUM(K16:K20)</f>
        <v>480</v>
      </c>
      <c r="L15" s="46"/>
      <c r="M15" s="46">
        <f>SUM(M16:M20)</f>
        <v>306.89999999999998</v>
      </c>
      <c r="N15" s="49">
        <f t="shared" ref="N15:N40" si="1">M15+F15+I15</f>
        <v>381.9</v>
      </c>
      <c r="O15" s="50"/>
      <c r="P15" s="128">
        <f>SUM(P16:P20)</f>
        <v>1145.7</v>
      </c>
    </row>
    <row r="16" spans="1:19" ht="14.25" customHeight="1" thickTop="1" x14ac:dyDescent="0.2">
      <c r="A16" s="129"/>
      <c r="B16" s="51" t="s">
        <v>85</v>
      </c>
      <c r="C16" s="52" t="s">
        <v>61</v>
      </c>
      <c r="D16" s="53" t="s">
        <v>35</v>
      </c>
      <c r="E16" s="53"/>
      <c r="F16" s="6"/>
      <c r="G16" s="54"/>
      <c r="H16" s="54"/>
      <c r="I16" s="54">
        <f t="shared" si="0"/>
        <v>0</v>
      </c>
      <c r="J16" s="77" t="s">
        <v>15</v>
      </c>
      <c r="K16" s="55">
        <v>250</v>
      </c>
      <c r="L16" s="55">
        <v>1.1000000000000001</v>
      </c>
      <c r="M16" s="56">
        <f t="shared" ref="M16:M29" si="2">K16*L16</f>
        <v>275</v>
      </c>
      <c r="N16" s="57">
        <f t="shared" si="1"/>
        <v>275</v>
      </c>
      <c r="O16" s="58"/>
      <c r="P16" s="130">
        <f>N16*$O$6</f>
        <v>825</v>
      </c>
    </row>
    <row r="17" spans="1:16" ht="12.75" x14ac:dyDescent="0.2">
      <c r="A17" s="131"/>
      <c r="B17" s="51" t="s">
        <v>46</v>
      </c>
      <c r="C17" s="52" t="s">
        <v>61</v>
      </c>
      <c r="D17" s="53"/>
      <c r="E17" s="53"/>
      <c r="F17" s="6"/>
      <c r="G17" s="54"/>
      <c r="H17" s="54"/>
      <c r="I17" s="54">
        <f t="shared" si="0"/>
        <v>0</v>
      </c>
      <c r="J17" s="77" t="s">
        <v>18</v>
      </c>
      <c r="K17" s="59">
        <v>80</v>
      </c>
      <c r="L17" s="60">
        <f>0.4/5</f>
        <v>0.08</v>
      </c>
      <c r="M17" s="56">
        <f t="shared" si="2"/>
        <v>6.4</v>
      </c>
      <c r="N17" s="57">
        <f t="shared" si="1"/>
        <v>6.4</v>
      </c>
      <c r="O17" s="58"/>
      <c r="P17" s="130">
        <f>N17*$O$6</f>
        <v>19.200000000000003</v>
      </c>
    </row>
    <row r="18" spans="1:16" ht="12.75" x14ac:dyDescent="0.2">
      <c r="A18" s="131"/>
      <c r="B18" s="51" t="s">
        <v>86</v>
      </c>
      <c r="C18" s="52" t="s">
        <v>62</v>
      </c>
      <c r="D18" s="53" t="s">
        <v>39</v>
      </c>
      <c r="E18" s="53"/>
      <c r="F18" s="6"/>
      <c r="G18" s="54"/>
      <c r="H18" s="54"/>
      <c r="I18" s="54">
        <f t="shared" si="0"/>
        <v>0</v>
      </c>
      <c r="J18" s="77"/>
      <c r="K18" s="59"/>
      <c r="L18" s="60"/>
      <c r="M18" s="56">
        <f t="shared" si="2"/>
        <v>0</v>
      </c>
      <c r="N18" s="57">
        <f t="shared" si="1"/>
        <v>0</v>
      </c>
      <c r="O18" s="58"/>
      <c r="P18" s="130">
        <f>N18*$O$6</f>
        <v>0</v>
      </c>
    </row>
    <row r="19" spans="1:16" ht="14.25" customHeight="1" x14ac:dyDescent="0.2">
      <c r="A19" s="131"/>
      <c r="B19" s="51" t="s">
        <v>38</v>
      </c>
      <c r="C19" s="52" t="s">
        <v>82</v>
      </c>
      <c r="D19" s="53" t="s">
        <v>39</v>
      </c>
      <c r="E19" s="53"/>
      <c r="F19" s="6"/>
      <c r="G19" s="54"/>
      <c r="H19" s="54"/>
      <c r="I19" s="54">
        <f t="shared" si="0"/>
        <v>0</v>
      </c>
      <c r="J19" s="77" t="s">
        <v>87</v>
      </c>
      <c r="K19" s="59">
        <v>150</v>
      </c>
      <c r="L19" s="60">
        <v>0.17</v>
      </c>
      <c r="M19" s="56">
        <f t="shared" si="2"/>
        <v>25.500000000000004</v>
      </c>
      <c r="N19" s="57">
        <f t="shared" si="1"/>
        <v>25.500000000000004</v>
      </c>
      <c r="O19" s="58"/>
      <c r="P19" s="130">
        <f>N19*$O$6</f>
        <v>76.500000000000014</v>
      </c>
    </row>
    <row r="20" spans="1:16" ht="13.5" thickBot="1" x14ac:dyDescent="0.25">
      <c r="A20" s="131"/>
      <c r="B20" s="51" t="s">
        <v>44</v>
      </c>
      <c r="C20" s="52" t="s">
        <v>60</v>
      </c>
      <c r="D20" s="53" t="s">
        <v>34</v>
      </c>
      <c r="E20" s="53"/>
      <c r="F20" s="6"/>
      <c r="G20" s="61">
        <v>3</v>
      </c>
      <c r="H20" s="61">
        <v>25</v>
      </c>
      <c r="I20" s="61">
        <f t="shared" si="0"/>
        <v>75</v>
      </c>
      <c r="J20" s="77" t="s">
        <v>15</v>
      </c>
      <c r="K20" s="59"/>
      <c r="L20" s="60"/>
      <c r="M20" s="56">
        <f t="shared" si="2"/>
        <v>0</v>
      </c>
      <c r="N20" s="57">
        <f t="shared" si="1"/>
        <v>75</v>
      </c>
      <c r="O20" s="58"/>
      <c r="P20" s="130">
        <f>N20*$O$6</f>
        <v>225</v>
      </c>
    </row>
    <row r="21" spans="1:16" s="5" customFormat="1" ht="12" thickBot="1" x14ac:dyDescent="0.25">
      <c r="A21" s="127" t="s">
        <v>16</v>
      </c>
      <c r="B21" s="19" t="s">
        <v>17</v>
      </c>
      <c r="C21" s="78"/>
      <c r="D21" s="36"/>
      <c r="E21" s="43"/>
      <c r="F21" s="42"/>
      <c r="G21" s="44">
        <f>SUM(G22:G24)</f>
        <v>0.60000000000000009</v>
      </c>
      <c r="H21" s="44"/>
      <c r="I21" s="44">
        <f>SUM(I22:I24)</f>
        <v>15</v>
      </c>
      <c r="J21" s="96"/>
      <c r="K21" s="46">
        <f>SUM(K22:K24)</f>
        <v>18</v>
      </c>
      <c r="L21" s="47"/>
      <c r="M21" s="49">
        <f>SUM(M22:M24)</f>
        <v>30.599999999999998</v>
      </c>
      <c r="N21" s="49">
        <f t="shared" si="1"/>
        <v>45.599999999999994</v>
      </c>
      <c r="O21" s="50"/>
      <c r="P21" s="128">
        <f>SUM(P22:P24)</f>
        <v>136.79999999999998</v>
      </c>
    </row>
    <row r="22" spans="1:16" ht="13.5" thickTop="1" x14ac:dyDescent="0.2">
      <c r="A22" s="125"/>
      <c r="B22" s="8" t="s">
        <v>73</v>
      </c>
      <c r="C22" s="76" t="s">
        <v>60</v>
      </c>
      <c r="D22" s="53" t="s">
        <v>72</v>
      </c>
      <c r="E22" s="53"/>
      <c r="F22" s="6"/>
      <c r="G22" s="54">
        <v>0.2</v>
      </c>
      <c r="H22" s="54">
        <v>25</v>
      </c>
      <c r="I22" s="54">
        <f t="shared" si="0"/>
        <v>5</v>
      </c>
      <c r="J22" s="77" t="s">
        <v>29</v>
      </c>
      <c r="K22" s="59">
        <f>2*3</f>
        <v>6</v>
      </c>
      <c r="L22" s="60">
        <v>1.7</v>
      </c>
      <c r="M22" s="57">
        <f t="shared" si="2"/>
        <v>10.199999999999999</v>
      </c>
      <c r="N22" s="57">
        <f t="shared" si="1"/>
        <v>15.2</v>
      </c>
      <c r="O22" s="58"/>
      <c r="P22" s="130">
        <f>N22*$O$6</f>
        <v>45.599999999999994</v>
      </c>
    </row>
    <row r="23" spans="1:16" ht="12.75" x14ac:dyDescent="0.2">
      <c r="A23" s="125"/>
      <c r="B23" s="8" t="s">
        <v>42</v>
      </c>
      <c r="C23" s="76" t="s">
        <v>60</v>
      </c>
      <c r="D23" s="53" t="s">
        <v>67</v>
      </c>
      <c r="E23" s="53"/>
      <c r="F23" s="6"/>
      <c r="G23" s="54">
        <v>0.2</v>
      </c>
      <c r="H23" s="54">
        <v>25</v>
      </c>
      <c r="I23" s="54">
        <f t="shared" si="0"/>
        <v>5</v>
      </c>
      <c r="J23" s="77" t="s">
        <v>29</v>
      </c>
      <c r="K23" s="59">
        <f>2*3</f>
        <v>6</v>
      </c>
      <c r="L23" s="60">
        <v>1.7</v>
      </c>
      <c r="M23" s="57">
        <f t="shared" si="2"/>
        <v>10.199999999999999</v>
      </c>
      <c r="N23" s="57">
        <f t="shared" si="1"/>
        <v>15.2</v>
      </c>
      <c r="O23" s="58"/>
      <c r="P23" s="130">
        <f>N23*$O$6</f>
        <v>45.599999999999994</v>
      </c>
    </row>
    <row r="24" spans="1:16" ht="13.5" thickBot="1" x14ac:dyDescent="0.25">
      <c r="A24" s="125"/>
      <c r="B24" s="8" t="s">
        <v>42</v>
      </c>
      <c r="C24" s="76" t="s">
        <v>60</v>
      </c>
      <c r="D24" s="53" t="s">
        <v>52</v>
      </c>
      <c r="E24" s="53"/>
      <c r="F24" s="6"/>
      <c r="G24" s="54">
        <v>0.2</v>
      </c>
      <c r="H24" s="54">
        <v>25</v>
      </c>
      <c r="I24" s="54">
        <f t="shared" si="0"/>
        <v>5</v>
      </c>
      <c r="J24" s="77" t="s">
        <v>29</v>
      </c>
      <c r="K24" s="59">
        <f>2*3</f>
        <v>6</v>
      </c>
      <c r="L24" s="60">
        <v>1.7</v>
      </c>
      <c r="M24" s="57">
        <f t="shared" si="2"/>
        <v>10.199999999999999</v>
      </c>
      <c r="N24" s="57">
        <f t="shared" si="1"/>
        <v>15.2</v>
      </c>
      <c r="O24" s="58"/>
      <c r="P24" s="130">
        <f>N24*$O$6</f>
        <v>45.599999999999994</v>
      </c>
    </row>
    <row r="25" spans="1:16" s="5" customFormat="1" ht="12" thickBot="1" x14ac:dyDescent="0.25">
      <c r="A25" s="127" t="s">
        <v>19</v>
      </c>
      <c r="B25" s="19" t="s">
        <v>13</v>
      </c>
      <c r="C25" s="78"/>
      <c r="D25" s="36"/>
      <c r="E25" s="36"/>
      <c r="F25" s="42"/>
      <c r="G25" s="44">
        <f>SUM(G26:G29)</f>
        <v>0</v>
      </c>
      <c r="H25" s="44"/>
      <c r="I25" s="44">
        <f t="shared" si="0"/>
        <v>0</v>
      </c>
      <c r="J25" s="45"/>
      <c r="K25" s="46">
        <f>SUM(K26:K29)</f>
        <v>100</v>
      </c>
      <c r="L25" s="47"/>
      <c r="M25" s="49">
        <f>SUM(M26:M29)</f>
        <v>81.5</v>
      </c>
      <c r="N25" s="49">
        <f t="shared" si="1"/>
        <v>81.5</v>
      </c>
      <c r="O25" s="50"/>
      <c r="P25" s="128">
        <f>SUM(P26:P29)</f>
        <v>244.5</v>
      </c>
    </row>
    <row r="26" spans="1:16" ht="13.5" thickTop="1" x14ac:dyDescent="0.2">
      <c r="A26" s="125"/>
      <c r="B26" s="7" t="s">
        <v>81</v>
      </c>
      <c r="C26" s="76" t="s">
        <v>63</v>
      </c>
      <c r="D26" s="53" t="s">
        <v>34</v>
      </c>
      <c r="E26" s="53"/>
      <c r="F26" s="6"/>
      <c r="G26" s="54"/>
      <c r="H26" s="54"/>
      <c r="I26" s="54">
        <f t="shared" si="0"/>
        <v>0</v>
      </c>
      <c r="J26" s="77" t="s">
        <v>15</v>
      </c>
      <c r="K26" s="55">
        <v>30</v>
      </c>
      <c r="L26" s="60">
        <v>0.56000000000000005</v>
      </c>
      <c r="M26" s="56">
        <f t="shared" si="2"/>
        <v>16.8</v>
      </c>
      <c r="N26" s="57">
        <f t="shared" si="1"/>
        <v>16.8</v>
      </c>
      <c r="O26" s="58"/>
      <c r="P26" s="130">
        <f>N26*$O$6</f>
        <v>50.400000000000006</v>
      </c>
    </row>
    <row r="27" spans="1:16" ht="12.75" x14ac:dyDescent="0.2">
      <c r="A27" s="125"/>
      <c r="B27" s="7" t="s">
        <v>80</v>
      </c>
      <c r="C27" s="76" t="s">
        <v>63</v>
      </c>
      <c r="D27" s="53" t="s">
        <v>34</v>
      </c>
      <c r="E27" s="53"/>
      <c r="F27" s="6"/>
      <c r="G27" s="54"/>
      <c r="H27" s="54"/>
      <c r="I27" s="54">
        <f t="shared" si="0"/>
        <v>0</v>
      </c>
      <c r="J27" s="77"/>
      <c r="K27" s="55">
        <v>30</v>
      </c>
      <c r="L27" s="60">
        <v>0.95</v>
      </c>
      <c r="M27" s="56">
        <f t="shared" si="2"/>
        <v>28.5</v>
      </c>
      <c r="N27" s="57">
        <f t="shared" si="1"/>
        <v>28.5</v>
      </c>
      <c r="O27" s="58"/>
      <c r="P27" s="130">
        <f>N27*$O$6</f>
        <v>85.5</v>
      </c>
    </row>
    <row r="28" spans="1:16" ht="12.75" x14ac:dyDescent="0.2">
      <c r="A28" s="125"/>
      <c r="B28" s="7" t="s">
        <v>43</v>
      </c>
      <c r="C28" s="76" t="s">
        <v>63</v>
      </c>
      <c r="D28" s="53" t="s">
        <v>34</v>
      </c>
      <c r="E28" s="53"/>
      <c r="F28" s="6"/>
      <c r="G28" s="54"/>
      <c r="H28" s="54"/>
      <c r="I28" s="54">
        <f t="shared" si="0"/>
        <v>0</v>
      </c>
      <c r="J28" s="77"/>
      <c r="K28" s="55">
        <v>20</v>
      </c>
      <c r="L28" s="60">
        <v>1.25</v>
      </c>
      <c r="M28" s="56">
        <f t="shared" si="2"/>
        <v>25</v>
      </c>
      <c r="N28" s="57">
        <f t="shared" si="1"/>
        <v>25</v>
      </c>
      <c r="O28" s="58"/>
      <c r="P28" s="130">
        <f>N28*$O$6</f>
        <v>75</v>
      </c>
    </row>
    <row r="29" spans="1:16" ht="13.5" thickBot="1" x14ac:dyDescent="0.25">
      <c r="A29" s="125"/>
      <c r="B29" s="7" t="s">
        <v>47</v>
      </c>
      <c r="C29" s="76" t="s">
        <v>63</v>
      </c>
      <c r="D29" s="53" t="s">
        <v>30</v>
      </c>
      <c r="E29" s="53"/>
      <c r="F29" s="6"/>
      <c r="G29" s="54"/>
      <c r="H29" s="54"/>
      <c r="I29" s="54">
        <f t="shared" si="0"/>
        <v>0</v>
      </c>
      <c r="J29" s="77"/>
      <c r="K29" s="55">
        <v>20</v>
      </c>
      <c r="L29" s="60">
        <v>0.56000000000000005</v>
      </c>
      <c r="M29" s="56">
        <f t="shared" si="2"/>
        <v>11.200000000000001</v>
      </c>
      <c r="N29" s="57">
        <f t="shared" si="1"/>
        <v>11.200000000000001</v>
      </c>
      <c r="O29" s="58"/>
      <c r="P29" s="130">
        <f>N29*$O$6</f>
        <v>33.6</v>
      </c>
    </row>
    <row r="30" spans="1:16" s="5" customFormat="1" ht="12" thickBot="1" x14ac:dyDescent="0.25">
      <c r="A30" s="127" t="s">
        <v>20</v>
      </c>
      <c r="B30" s="19" t="s">
        <v>21</v>
      </c>
      <c r="C30" s="78"/>
      <c r="D30" s="36"/>
      <c r="E30" s="36"/>
      <c r="F30" s="43"/>
      <c r="G30" s="44">
        <f>SUM(G31:G40)</f>
        <v>0.4</v>
      </c>
      <c r="H30" s="44"/>
      <c r="I30" s="44">
        <f t="shared" si="0"/>
        <v>0</v>
      </c>
      <c r="J30" s="96"/>
      <c r="K30" s="46">
        <f>SUM(K31:K40)</f>
        <v>147</v>
      </c>
      <c r="L30" s="40"/>
      <c r="M30" s="37">
        <f>SUM(M31:M40)</f>
        <v>47.4</v>
      </c>
      <c r="N30" s="37">
        <f>SUM(N31:N40)</f>
        <v>47.4</v>
      </c>
      <c r="O30" s="41"/>
      <c r="P30" s="132">
        <f>SUM(P31:P40)</f>
        <v>142.20000000000002</v>
      </c>
    </row>
    <row r="31" spans="1:16" ht="13.5" thickTop="1" x14ac:dyDescent="0.2">
      <c r="A31" s="125"/>
      <c r="B31" s="99" t="s">
        <v>48</v>
      </c>
      <c r="C31" s="105"/>
      <c r="D31" s="106"/>
      <c r="E31" s="106"/>
      <c r="F31" s="107"/>
      <c r="G31" s="54"/>
      <c r="H31" s="108"/>
      <c r="I31" s="54">
        <f t="shared" si="0"/>
        <v>0</v>
      </c>
      <c r="J31" s="109"/>
      <c r="K31" s="55"/>
      <c r="L31" s="60"/>
      <c r="M31" s="56">
        <f>K31*L31</f>
        <v>0</v>
      </c>
      <c r="N31" s="57">
        <f t="shared" si="1"/>
        <v>0</v>
      </c>
      <c r="O31" s="58"/>
      <c r="P31" s="130">
        <f>N31*$O$6</f>
        <v>0</v>
      </c>
    </row>
    <row r="32" spans="1:16" ht="12.75" x14ac:dyDescent="0.2">
      <c r="A32" s="133"/>
      <c r="B32" s="100" t="s">
        <v>69</v>
      </c>
      <c r="C32" s="94" t="s">
        <v>64</v>
      </c>
      <c r="D32" s="53" t="s">
        <v>65</v>
      </c>
      <c r="E32" s="106"/>
      <c r="F32" s="107"/>
      <c r="G32" s="54"/>
      <c r="H32" s="108"/>
      <c r="I32" s="54">
        <f t="shared" si="0"/>
        <v>0</v>
      </c>
      <c r="J32" s="77" t="s">
        <v>49</v>
      </c>
      <c r="K32" s="55">
        <v>70</v>
      </c>
      <c r="L32" s="60">
        <v>0.19</v>
      </c>
      <c r="M32" s="56">
        <f>K32*L32</f>
        <v>13.3</v>
      </c>
      <c r="N32" s="57">
        <f t="shared" si="1"/>
        <v>13.3</v>
      </c>
      <c r="O32" s="58"/>
      <c r="P32" s="130">
        <f>N32*$O$6</f>
        <v>39.900000000000006</v>
      </c>
    </row>
    <row r="33" spans="1:16" ht="12.75" x14ac:dyDescent="0.2">
      <c r="A33" s="131"/>
      <c r="B33" s="101" t="s">
        <v>50</v>
      </c>
      <c r="C33" s="110"/>
      <c r="D33" s="113"/>
      <c r="E33" s="106"/>
      <c r="F33" s="107"/>
      <c r="G33" s="54"/>
      <c r="H33" s="108"/>
      <c r="I33" s="54">
        <f t="shared" si="0"/>
        <v>0</v>
      </c>
      <c r="J33" s="77" t="s">
        <v>22</v>
      </c>
      <c r="K33" s="59"/>
      <c r="L33" s="60"/>
      <c r="M33" s="56">
        <f>K33*L33</f>
        <v>0</v>
      </c>
      <c r="N33" s="57">
        <f t="shared" si="1"/>
        <v>0</v>
      </c>
      <c r="O33" s="58"/>
      <c r="P33" s="130">
        <f>N33*$O$6</f>
        <v>0</v>
      </c>
    </row>
    <row r="34" spans="1:16" ht="12.75" x14ac:dyDescent="0.2">
      <c r="A34" s="131"/>
      <c r="B34" s="102" t="s">
        <v>56</v>
      </c>
      <c r="C34" s="94" t="s">
        <v>64</v>
      </c>
      <c r="D34" s="53" t="s">
        <v>52</v>
      </c>
      <c r="E34" s="106"/>
      <c r="F34" s="107"/>
      <c r="G34" s="54">
        <v>0.2</v>
      </c>
      <c r="H34" s="108"/>
      <c r="I34" s="54">
        <f t="shared" si="0"/>
        <v>0</v>
      </c>
      <c r="J34" s="77" t="s">
        <v>51</v>
      </c>
      <c r="K34" s="59">
        <v>50</v>
      </c>
      <c r="L34" s="60">
        <v>0.11</v>
      </c>
      <c r="M34" s="56">
        <f t="shared" ref="M34:M40" si="3">K34*L34</f>
        <v>5.5</v>
      </c>
      <c r="N34" s="57">
        <f t="shared" si="1"/>
        <v>5.5</v>
      </c>
      <c r="O34" s="58"/>
      <c r="P34" s="130">
        <f t="shared" ref="P34:P40" si="4">N34*$O$6</f>
        <v>16.5</v>
      </c>
    </row>
    <row r="35" spans="1:16" ht="12.75" x14ac:dyDescent="0.2">
      <c r="A35" s="125"/>
      <c r="B35" s="101" t="s">
        <v>23</v>
      </c>
      <c r="C35" s="94"/>
      <c r="D35" s="106"/>
      <c r="E35" s="106"/>
      <c r="F35" s="107"/>
      <c r="G35" s="54"/>
      <c r="H35" s="108"/>
      <c r="I35" s="54">
        <f t="shared" si="0"/>
        <v>0</v>
      </c>
      <c r="J35" s="77"/>
      <c r="K35" s="59"/>
      <c r="L35" s="60"/>
      <c r="M35" s="56">
        <f t="shared" si="3"/>
        <v>0</v>
      </c>
      <c r="N35" s="57">
        <f t="shared" si="1"/>
        <v>0</v>
      </c>
      <c r="O35" s="58"/>
      <c r="P35" s="130">
        <f t="shared" si="4"/>
        <v>0</v>
      </c>
    </row>
    <row r="36" spans="1:16" ht="12.75" x14ac:dyDescent="0.2">
      <c r="A36" s="131"/>
      <c r="B36" s="103" t="s">
        <v>70</v>
      </c>
      <c r="C36" s="94"/>
      <c r="D36" s="106"/>
      <c r="E36" s="106"/>
      <c r="F36" s="107"/>
      <c r="G36" s="54"/>
      <c r="H36" s="108"/>
      <c r="I36" s="54">
        <f t="shared" si="0"/>
        <v>0</v>
      </c>
      <c r="J36" s="77"/>
      <c r="K36" s="59"/>
      <c r="L36" s="60"/>
      <c r="M36" s="56">
        <f t="shared" si="3"/>
        <v>0</v>
      </c>
      <c r="N36" s="57">
        <f t="shared" si="1"/>
        <v>0</v>
      </c>
      <c r="O36" s="58"/>
      <c r="P36" s="130">
        <f t="shared" si="4"/>
        <v>0</v>
      </c>
    </row>
    <row r="37" spans="1:16" ht="12.75" x14ac:dyDescent="0.2">
      <c r="A37" s="131"/>
      <c r="B37" s="102" t="s">
        <v>71</v>
      </c>
      <c r="C37" s="94" t="s">
        <v>63</v>
      </c>
      <c r="D37" s="53" t="s">
        <v>34</v>
      </c>
      <c r="E37" s="106"/>
      <c r="F37" s="107"/>
      <c r="G37" s="54"/>
      <c r="H37" s="108"/>
      <c r="I37" s="54">
        <f t="shared" si="0"/>
        <v>0</v>
      </c>
      <c r="J37" s="77" t="s">
        <v>15</v>
      </c>
      <c r="K37" s="59">
        <v>1</v>
      </c>
      <c r="L37" s="60">
        <v>16</v>
      </c>
      <c r="M37" s="56">
        <f t="shared" si="3"/>
        <v>16</v>
      </c>
      <c r="N37" s="57">
        <f t="shared" si="1"/>
        <v>16</v>
      </c>
      <c r="O37" s="58"/>
      <c r="P37" s="130">
        <f t="shared" si="4"/>
        <v>48</v>
      </c>
    </row>
    <row r="38" spans="1:16" ht="12.75" x14ac:dyDescent="0.2">
      <c r="A38" s="131"/>
      <c r="B38" s="104" t="s">
        <v>57</v>
      </c>
      <c r="C38" s="76"/>
      <c r="D38" s="111"/>
      <c r="E38" s="111"/>
      <c r="F38" s="112"/>
      <c r="G38" s="54"/>
      <c r="H38" s="108"/>
      <c r="I38" s="54">
        <f t="shared" si="0"/>
        <v>0</v>
      </c>
      <c r="J38" s="77"/>
      <c r="K38" s="59"/>
      <c r="L38" s="60"/>
      <c r="M38" s="56">
        <f t="shared" si="3"/>
        <v>0</v>
      </c>
      <c r="N38" s="57">
        <f t="shared" si="1"/>
        <v>0</v>
      </c>
      <c r="O38" s="58"/>
      <c r="P38" s="130">
        <f t="shared" si="4"/>
        <v>0</v>
      </c>
    </row>
    <row r="39" spans="1:16" ht="12.75" x14ac:dyDescent="0.2">
      <c r="A39" s="131"/>
      <c r="B39" s="51" t="s">
        <v>66</v>
      </c>
      <c r="C39" s="76" t="s">
        <v>64</v>
      </c>
      <c r="D39" s="53" t="s">
        <v>67</v>
      </c>
      <c r="E39" s="111"/>
      <c r="F39" s="112"/>
      <c r="G39" s="54">
        <v>0.2</v>
      </c>
      <c r="H39" s="108"/>
      <c r="I39" s="54">
        <f t="shared" si="0"/>
        <v>0</v>
      </c>
      <c r="J39" s="77" t="s">
        <v>51</v>
      </c>
      <c r="K39" s="59">
        <v>20</v>
      </c>
      <c r="L39" s="60">
        <v>0.45</v>
      </c>
      <c r="M39" s="56">
        <f t="shared" si="3"/>
        <v>9</v>
      </c>
      <c r="N39" s="57">
        <f t="shared" si="1"/>
        <v>9</v>
      </c>
      <c r="O39" s="58"/>
      <c r="P39" s="130">
        <f t="shared" si="4"/>
        <v>27</v>
      </c>
    </row>
    <row r="40" spans="1:16" ht="13.5" thickBot="1" x14ac:dyDescent="0.25">
      <c r="A40" s="131"/>
      <c r="B40" s="51" t="s">
        <v>68</v>
      </c>
      <c r="C40" s="76" t="s">
        <v>64</v>
      </c>
      <c r="D40" s="53" t="s">
        <v>52</v>
      </c>
      <c r="E40" s="106"/>
      <c r="F40" s="107"/>
      <c r="G40" s="54"/>
      <c r="H40" s="108"/>
      <c r="I40" s="54">
        <f t="shared" si="0"/>
        <v>0</v>
      </c>
      <c r="J40" s="77" t="s">
        <v>49</v>
      </c>
      <c r="K40" s="59">
        <v>6</v>
      </c>
      <c r="L40" s="60">
        <v>0.6</v>
      </c>
      <c r="M40" s="56">
        <f t="shared" si="3"/>
        <v>3.5999999999999996</v>
      </c>
      <c r="N40" s="57">
        <f t="shared" si="1"/>
        <v>3.5999999999999996</v>
      </c>
      <c r="O40" s="58"/>
      <c r="P40" s="130">
        <f t="shared" si="4"/>
        <v>10.799999999999999</v>
      </c>
    </row>
    <row r="41" spans="1:16" s="5" customFormat="1" ht="12" thickBot="1" x14ac:dyDescent="0.25">
      <c r="A41" s="127" t="s">
        <v>24</v>
      </c>
      <c r="B41" s="19" t="s">
        <v>53</v>
      </c>
      <c r="C41" s="78"/>
      <c r="D41" s="36"/>
      <c r="E41" s="36" t="s">
        <v>79</v>
      </c>
      <c r="F41" s="116">
        <f>SUM(F42:F45)</f>
        <v>40</v>
      </c>
      <c r="G41" s="44">
        <f>SUM(G42:G45)</f>
        <v>2</v>
      </c>
      <c r="H41" s="44"/>
      <c r="I41" s="44">
        <f>SUM(I42:I45)</f>
        <v>50</v>
      </c>
      <c r="J41" s="96"/>
      <c r="K41" s="46">
        <f>SUM(K42:K45)</f>
        <v>100</v>
      </c>
      <c r="L41" s="47"/>
      <c r="M41" s="48">
        <f>SUM(M42:M45)</f>
        <v>23</v>
      </c>
      <c r="N41" s="37">
        <f>M41+F41+I41</f>
        <v>113</v>
      </c>
      <c r="O41" s="41"/>
      <c r="P41" s="132">
        <f>SUM(P42:P45)</f>
        <v>339</v>
      </c>
    </row>
    <row r="42" spans="1:16" ht="13.5" thickTop="1" x14ac:dyDescent="0.2">
      <c r="A42" s="125"/>
      <c r="B42" s="93" t="s">
        <v>88</v>
      </c>
      <c r="C42" s="95" t="s">
        <v>59</v>
      </c>
      <c r="D42" s="53" t="s">
        <v>52</v>
      </c>
      <c r="E42" s="77" t="s">
        <v>22</v>
      </c>
      <c r="F42" s="115">
        <v>40</v>
      </c>
      <c r="G42" s="85"/>
      <c r="H42" s="85"/>
      <c r="I42" s="86">
        <f t="shared" si="0"/>
        <v>0</v>
      </c>
      <c r="J42" s="77" t="s">
        <v>22</v>
      </c>
      <c r="K42" s="88"/>
      <c r="L42" s="89"/>
      <c r="M42" s="90"/>
      <c r="N42" s="114">
        <f>M42+F42+I42</f>
        <v>40</v>
      </c>
      <c r="O42" s="91"/>
      <c r="P42" s="134">
        <f t="shared" ref="P42:P48" si="5">N42*$O$6</f>
        <v>120</v>
      </c>
    </row>
    <row r="43" spans="1:16" ht="12.75" x14ac:dyDescent="0.2">
      <c r="A43" s="125"/>
      <c r="B43" s="9" t="s">
        <v>54</v>
      </c>
      <c r="C43" s="76" t="s">
        <v>60</v>
      </c>
      <c r="D43" s="53"/>
      <c r="E43" s="53"/>
      <c r="F43" s="6"/>
      <c r="G43" s="54">
        <v>2</v>
      </c>
      <c r="H43" s="54">
        <v>25</v>
      </c>
      <c r="I43" s="87">
        <f t="shared" si="0"/>
        <v>50</v>
      </c>
      <c r="J43" s="77"/>
      <c r="K43" s="55"/>
      <c r="L43" s="60"/>
      <c r="M43" s="56"/>
      <c r="N43" s="92">
        <f>M43+F43+I43</f>
        <v>50</v>
      </c>
      <c r="O43" s="58"/>
      <c r="P43" s="130">
        <f t="shared" si="5"/>
        <v>150</v>
      </c>
    </row>
    <row r="44" spans="1:16" ht="12.75" x14ac:dyDescent="0.2">
      <c r="A44" s="125"/>
      <c r="B44" s="9" t="s">
        <v>55</v>
      </c>
      <c r="C44" s="52" t="s">
        <v>61</v>
      </c>
      <c r="D44" s="53" t="s">
        <v>52</v>
      </c>
      <c r="E44" s="53"/>
      <c r="F44" s="6"/>
      <c r="G44" s="54"/>
      <c r="H44" s="54"/>
      <c r="I44" s="87">
        <f t="shared" si="0"/>
        <v>0</v>
      </c>
      <c r="J44" s="77" t="s">
        <v>18</v>
      </c>
      <c r="K44" s="55">
        <v>100</v>
      </c>
      <c r="L44" s="60">
        <v>0.23</v>
      </c>
      <c r="M44" s="56">
        <f>K44*L44</f>
        <v>23</v>
      </c>
      <c r="N44" s="92">
        <f>M44+F44+I44</f>
        <v>23</v>
      </c>
      <c r="O44" s="58"/>
      <c r="P44" s="130">
        <f t="shared" si="5"/>
        <v>69</v>
      </c>
    </row>
    <row r="45" spans="1:16" ht="13.5" thickBot="1" x14ac:dyDescent="0.25">
      <c r="A45" s="125"/>
      <c r="B45" s="9" t="s">
        <v>83</v>
      </c>
      <c r="C45" s="79"/>
      <c r="D45" s="53" t="s">
        <v>52</v>
      </c>
      <c r="E45" s="53"/>
      <c r="F45" s="6"/>
      <c r="G45" s="54"/>
      <c r="H45" s="54"/>
      <c r="I45" s="54">
        <f t="shared" si="0"/>
        <v>0</v>
      </c>
      <c r="J45" s="77" t="s">
        <v>22</v>
      </c>
      <c r="K45" s="55"/>
      <c r="L45" s="60"/>
      <c r="M45" s="56">
        <f>K45*L45</f>
        <v>0</v>
      </c>
      <c r="N45" s="57">
        <f>M45+F45+I45</f>
        <v>0</v>
      </c>
      <c r="O45" s="58"/>
      <c r="P45" s="130">
        <f t="shared" si="5"/>
        <v>0</v>
      </c>
    </row>
    <row r="46" spans="1:16" ht="12" x14ac:dyDescent="0.2">
      <c r="A46" s="135"/>
      <c r="B46" s="28" t="s">
        <v>25</v>
      </c>
      <c r="C46" s="80"/>
      <c r="D46" s="81"/>
      <c r="E46" s="81"/>
      <c r="F46" s="29"/>
      <c r="G46" s="62"/>
      <c r="H46" s="62"/>
      <c r="I46" s="62">
        <f>SUM(I9:I45)/2</f>
        <v>227.5</v>
      </c>
      <c r="J46" s="97"/>
      <c r="K46" s="63"/>
      <c r="L46" s="64"/>
      <c r="M46" s="65">
        <f>SUM(M9:M45)/2</f>
        <v>489.40000000000003</v>
      </c>
      <c r="N46" s="66">
        <f>SUM(N9:N45)/2</f>
        <v>821.9</v>
      </c>
      <c r="O46" s="67"/>
      <c r="P46" s="136">
        <f t="shared" si="5"/>
        <v>2465.6999999999998</v>
      </c>
    </row>
    <row r="47" spans="1:16" ht="12" x14ac:dyDescent="0.2">
      <c r="A47" s="137"/>
      <c r="B47" s="25" t="s">
        <v>26</v>
      </c>
      <c r="C47" s="82"/>
      <c r="D47" s="83"/>
      <c r="E47" s="83"/>
      <c r="F47" s="26"/>
      <c r="G47" s="68"/>
      <c r="H47" s="68"/>
      <c r="I47" s="68"/>
      <c r="J47" s="117" t="s">
        <v>15</v>
      </c>
      <c r="K47" s="69">
        <v>2500</v>
      </c>
      <c r="L47" s="70">
        <v>0.4</v>
      </c>
      <c r="M47" s="71"/>
      <c r="N47" s="72">
        <f>K47*L47</f>
        <v>1000</v>
      </c>
      <c r="O47" s="73"/>
      <c r="P47" s="138">
        <f t="shared" si="5"/>
        <v>3000</v>
      </c>
    </row>
    <row r="48" spans="1:16" ht="12" x14ac:dyDescent="0.2">
      <c r="A48" s="137"/>
      <c r="B48" s="27" t="s">
        <v>27</v>
      </c>
      <c r="C48" s="84"/>
      <c r="D48" s="83"/>
      <c r="E48" s="83"/>
      <c r="F48" s="24"/>
      <c r="G48" s="68"/>
      <c r="H48" s="68"/>
      <c r="I48" s="68"/>
      <c r="J48" s="98"/>
      <c r="K48" s="74"/>
      <c r="L48" s="75"/>
      <c r="M48" s="71"/>
      <c r="N48" s="72">
        <f>N47-N46</f>
        <v>178.10000000000002</v>
      </c>
      <c r="O48" s="73"/>
      <c r="P48" s="138">
        <f t="shared" si="5"/>
        <v>534.30000000000007</v>
      </c>
    </row>
    <row r="49" spans="1:16" ht="12.75" thickBot="1" x14ac:dyDescent="0.25">
      <c r="A49" s="139"/>
      <c r="B49" s="140" t="s">
        <v>28</v>
      </c>
      <c r="C49" s="141"/>
      <c r="D49" s="142"/>
      <c r="E49" s="142"/>
      <c r="F49" s="142"/>
      <c r="G49" s="143"/>
      <c r="H49" s="143"/>
      <c r="I49" s="143"/>
      <c r="J49" s="143"/>
      <c r="K49" s="143"/>
      <c r="L49" s="143"/>
      <c r="M49" s="144"/>
      <c r="N49" s="145">
        <f>N48/N46*100</f>
        <v>21.669302834894761</v>
      </c>
      <c r="O49" s="146"/>
      <c r="P49" s="147">
        <f>P48/P46*100</f>
        <v>21.669302834894761</v>
      </c>
    </row>
  </sheetData>
  <sheetProtection selectLockedCells="1" selectUnlockedCells="1"/>
  <mergeCells count="13">
    <mergeCell ref="O7:P8"/>
    <mergeCell ref="A3:P3"/>
    <mergeCell ref="A4:P4"/>
    <mergeCell ref="A5:P5"/>
    <mergeCell ref="A2:P2"/>
    <mergeCell ref="J7:N7"/>
    <mergeCell ref="A6:A8"/>
    <mergeCell ref="B6:B8"/>
    <mergeCell ref="E7:F7"/>
    <mergeCell ref="G7:I7"/>
    <mergeCell ref="E6:N6"/>
    <mergeCell ref="D6:D8"/>
    <mergeCell ref="C6:C8"/>
  </mergeCells>
  <printOptions horizontalCentered="1"/>
  <pageMargins left="0.39370078740157483" right="0.39370078740157483" top="0.51181102362204722" bottom="0.23622047244094491" header="0.51181102362204722" footer="0.51181102362204722"/>
  <pageSetup paperSize="9" scale="7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Ranni kartofi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Ranni kartofi</dc:title>
  <dc:subject>Tehnologichna karta</dc:subject>
  <dc:creator>LSIF</dc:creator>
  <cp:lastModifiedBy>Land Source of Income Foundation</cp:lastModifiedBy>
  <cp:revision>2</cp:revision>
  <cp:lastPrinted>2019-10-31T18:55:41Z</cp:lastPrinted>
  <dcterms:created xsi:type="dcterms:W3CDTF">2011-02-16T14:36:36Z</dcterms:created>
  <dcterms:modified xsi:type="dcterms:W3CDTF">2019-10-31T18:56:03Z</dcterms:modified>
</cp:coreProperties>
</file>